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HIDRAUICA DE TUBERIAS\CURSO CÁLCULO HIDRÁULICO Y MECANICO DE TUBERIAS A PRESION ENTERRADAS\"/>
    </mc:Choice>
  </mc:AlternateContent>
  <bookViews>
    <workbookView xWindow="0" yWindow="0" windowWidth="23040" windowHeight="8604" firstSheet="1" activeTab="1"/>
  </bookViews>
  <sheets>
    <sheet name="Teoría" sheetId="2" r:id="rId1"/>
    <sheet name="Caso" sheetId="1" r:id="rId2"/>
    <sheet name="Gama PVCO" sheetId="3" r:id="rId3"/>
  </sheets>
  <definedNames>
    <definedName name="_xlnm.Print_Area" localSheetId="1">Caso!$A$1:$M$124</definedName>
    <definedName name="_xlnm.Print_Area" localSheetId="0">Teoría!$A$1:$I$67</definedName>
    <definedName name="gama">'Gama PVCO'!$A$1:$E$17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2" i="1" l="1"/>
  <c r="F102" i="1"/>
  <c r="B102" i="1"/>
  <c r="F101" i="1"/>
  <c r="G101" i="1" s="1"/>
  <c r="B101" i="1"/>
  <c r="F100" i="1"/>
  <c r="G100" i="1" s="1"/>
  <c r="B100" i="1"/>
  <c r="F96" i="1"/>
  <c r="G96" i="1" s="1"/>
  <c r="B96" i="1"/>
  <c r="F95" i="1"/>
  <c r="G95" i="1" s="1"/>
  <c r="B95" i="1"/>
  <c r="F94" i="1"/>
  <c r="G94" i="1" s="1"/>
  <c r="B94" i="1"/>
  <c r="F93" i="1"/>
  <c r="G93" i="1" s="1"/>
  <c r="B93" i="1"/>
  <c r="G92" i="1"/>
  <c r="F92" i="1"/>
  <c r="B92" i="1"/>
  <c r="F91" i="1"/>
  <c r="G91" i="1" s="1"/>
  <c r="B91" i="1"/>
  <c r="F84" i="1"/>
  <c r="G84" i="1" s="1"/>
  <c r="B84" i="1"/>
  <c r="F83" i="1"/>
  <c r="G83" i="1" s="1"/>
  <c r="B83" i="1"/>
  <c r="F82" i="1"/>
  <c r="G82" i="1" s="1"/>
  <c r="B82" i="1"/>
  <c r="F78" i="1"/>
  <c r="G78" i="1" s="1"/>
  <c r="B78" i="1"/>
  <c r="F77" i="1"/>
  <c r="G77" i="1" s="1"/>
  <c r="B77" i="1"/>
  <c r="G76" i="1"/>
  <c r="F76" i="1"/>
  <c r="B76" i="1"/>
  <c r="F75" i="1"/>
  <c r="G75" i="1" s="1"/>
  <c r="B75" i="1"/>
  <c r="F74" i="1"/>
  <c r="G74" i="1" s="1"/>
  <c r="B74" i="1"/>
  <c r="F73" i="1"/>
  <c r="G73" i="1" s="1"/>
  <c r="B73" i="1"/>
  <c r="F66" i="1"/>
  <c r="G66" i="1" s="1"/>
  <c r="B66" i="1"/>
  <c r="F65" i="1"/>
  <c r="G65" i="1" s="1"/>
  <c r="B65" i="1"/>
  <c r="F64" i="1"/>
  <c r="G64" i="1" s="1"/>
  <c r="B64" i="1"/>
  <c r="F60" i="1"/>
  <c r="G60" i="1" s="1"/>
  <c r="B60" i="1"/>
  <c r="F59" i="1"/>
  <c r="G59" i="1" s="1"/>
  <c r="B59" i="1"/>
  <c r="F58" i="1"/>
  <c r="G58" i="1" s="1"/>
  <c r="B58" i="1"/>
  <c r="F57" i="1"/>
  <c r="G57" i="1" s="1"/>
  <c r="B57" i="1"/>
  <c r="F56" i="1"/>
  <c r="G56" i="1" s="1"/>
  <c r="B56" i="1"/>
  <c r="F55" i="1"/>
  <c r="G55" i="1" s="1"/>
  <c r="B55" i="1"/>
  <c r="F48" i="1" l="1"/>
  <c r="G48" i="1" s="1"/>
  <c r="B48" i="1"/>
  <c r="F47" i="1"/>
  <c r="G47" i="1" s="1"/>
  <c r="B47" i="1"/>
  <c r="F46" i="1"/>
  <c r="G46" i="1" s="1"/>
  <c r="B46" i="1"/>
  <c r="F42" i="1"/>
  <c r="G42" i="1" s="1"/>
  <c r="B42" i="1"/>
  <c r="F41" i="1"/>
  <c r="G41" i="1" s="1"/>
  <c r="B41" i="1"/>
  <c r="F40" i="1"/>
  <c r="G40" i="1" s="1"/>
  <c r="B40" i="1"/>
  <c r="F39" i="1"/>
  <c r="G39" i="1" s="1"/>
  <c r="B39" i="1"/>
  <c r="F38" i="1"/>
  <c r="G38" i="1" s="1"/>
  <c r="B38" i="1"/>
  <c r="F37" i="1"/>
  <c r="G37" i="1" s="1"/>
  <c r="B37" i="1"/>
  <c r="B30" i="1"/>
  <c r="B29" i="1"/>
  <c r="B28" i="1"/>
  <c r="B20" i="1"/>
  <c r="B21" i="1"/>
  <c r="B22" i="1"/>
  <c r="B23" i="1"/>
  <c r="B24" i="1"/>
  <c r="B19" i="1"/>
  <c r="F30" i="1"/>
  <c r="G30" i="1" s="1"/>
  <c r="J30" i="1" s="1"/>
  <c r="K30" i="1" s="1"/>
  <c r="F29" i="1"/>
  <c r="G29" i="1" s="1"/>
  <c r="J29" i="1" s="1"/>
  <c r="K29" i="1" s="1"/>
  <c r="F28" i="1"/>
  <c r="G28" i="1" s="1"/>
  <c r="J28" i="1" s="1"/>
  <c r="K28" i="1" s="1"/>
  <c r="F24" i="1"/>
  <c r="G24" i="1" s="1"/>
  <c r="J24" i="1" s="1"/>
  <c r="K24" i="1" s="1"/>
  <c r="F23" i="1"/>
  <c r="G23" i="1" s="1"/>
  <c r="J23" i="1" s="1"/>
  <c r="K23" i="1" s="1"/>
  <c r="L28" i="1" l="1"/>
  <c r="M28" i="1" s="1"/>
  <c r="L29" i="1"/>
  <c r="M29" i="1" s="1"/>
  <c r="L30" i="1"/>
  <c r="M30" i="1" s="1"/>
  <c r="L24" i="1"/>
  <c r="M24" i="1" s="1"/>
  <c r="L23" i="1"/>
  <c r="M23" i="1" s="1"/>
  <c r="F22" i="1"/>
  <c r="G22" i="1" s="1"/>
  <c r="F21" i="1"/>
  <c r="G21" i="1" s="1"/>
  <c r="F20" i="1"/>
  <c r="G20" i="1" s="1"/>
  <c r="F19" i="1"/>
  <c r="G19" i="1" s="1"/>
  <c r="M31" i="1" l="1"/>
  <c r="L31" i="1"/>
  <c r="I33" i="1" s="1"/>
  <c r="J22" i="1"/>
  <c r="K22" i="1" s="1"/>
  <c r="L22" i="1" s="1"/>
  <c r="M22" i="1" s="1"/>
  <c r="J21" i="1"/>
  <c r="K21" i="1" s="1"/>
  <c r="L21" i="1" s="1"/>
  <c r="M21" i="1" s="1"/>
  <c r="J20" i="1"/>
  <c r="K20" i="1" s="1"/>
  <c r="L20" i="1" s="1"/>
  <c r="M20" i="1" s="1"/>
  <c r="J19" i="1"/>
  <c r="I46" i="1" l="1"/>
  <c r="I47" i="1"/>
  <c r="I48" i="1"/>
  <c r="K19" i="1"/>
  <c r="L19" i="1" s="1"/>
  <c r="L25" i="1" s="1"/>
  <c r="J48" i="1" l="1"/>
  <c r="K48" i="1" s="1"/>
  <c r="L48" i="1" s="1"/>
  <c r="M48" i="1" s="1"/>
  <c r="J47" i="1"/>
  <c r="K47" i="1" s="1"/>
  <c r="L47" i="1" s="1"/>
  <c r="M47" i="1" s="1"/>
  <c r="J46" i="1"/>
  <c r="K46" i="1" s="1"/>
  <c r="L46" i="1" s="1"/>
  <c r="M19" i="1"/>
  <c r="M46" i="1" l="1"/>
  <c r="M49" i="1" s="1"/>
  <c r="L49" i="1"/>
  <c r="I51" i="1" s="1"/>
  <c r="M25" i="1"/>
  <c r="D33" i="1" s="1"/>
  <c r="I41" i="1" l="1"/>
  <c r="I42" i="1"/>
  <c r="I37" i="1"/>
  <c r="I38" i="1"/>
  <c r="I39" i="1"/>
  <c r="I40" i="1"/>
  <c r="I66" i="1"/>
  <c r="I64" i="1"/>
  <c r="I65" i="1"/>
  <c r="J41" i="1"/>
  <c r="K41" i="1" s="1"/>
  <c r="L41" i="1" s="1"/>
  <c r="M41" i="1" s="1"/>
  <c r="J37" i="1"/>
  <c r="K37" i="1" s="1"/>
  <c r="L37" i="1" s="1"/>
  <c r="J42" i="1"/>
  <c r="K42" i="1" s="1"/>
  <c r="L42" i="1" s="1"/>
  <c r="M42" i="1" s="1"/>
  <c r="J65" i="1" l="1"/>
  <c r="K65" i="1" s="1"/>
  <c r="L65" i="1" s="1"/>
  <c r="M65" i="1" s="1"/>
  <c r="J64" i="1"/>
  <c r="K64" i="1" s="1"/>
  <c r="L64" i="1" s="1"/>
  <c r="J66" i="1"/>
  <c r="K66" i="1" s="1"/>
  <c r="L66" i="1" s="1"/>
  <c r="M66" i="1" s="1"/>
  <c r="J40" i="1"/>
  <c r="K40" i="1" s="1"/>
  <c r="L40" i="1" s="1"/>
  <c r="M40" i="1" s="1"/>
  <c r="J39" i="1"/>
  <c r="K39" i="1" s="1"/>
  <c r="L39" i="1" s="1"/>
  <c r="M39" i="1" s="1"/>
  <c r="J38" i="1"/>
  <c r="K38" i="1" s="1"/>
  <c r="L38" i="1" s="1"/>
  <c r="M38" i="1" s="1"/>
  <c r="M37" i="1"/>
  <c r="L43" i="1" l="1"/>
  <c r="M64" i="1"/>
  <c r="M67" i="1" s="1"/>
  <c r="L67" i="1"/>
  <c r="I69" i="1" s="1"/>
  <c r="M43" i="1"/>
  <c r="I83" i="1" l="1"/>
  <c r="I84" i="1"/>
  <c r="I82" i="1"/>
  <c r="D51" i="1"/>
  <c r="I60" i="1" l="1"/>
  <c r="I59" i="1"/>
  <c r="I55" i="1"/>
  <c r="I57" i="1"/>
  <c r="I56" i="1"/>
  <c r="I58" i="1"/>
  <c r="J82" i="1"/>
  <c r="K82" i="1" s="1"/>
  <c r="L82" i="1" s="1"/>
  <c r="J84" i="1"/>
  <c r="K84" i="1" s="1"/>
  <c r="L84" i="1" s="1"/>
  <c r="M84" i="1" s="1"/>
  <c r="J83" i="1"/>
  <c r="K83" i="1" s="1"/>
  <c r="L83" i="1" s="1"/>
  <c r="M83" i="1" s="1"/>
  <c r="L85" i="1" l="1"/>
  <c r="M82" i="1"/>
  <c r="M85" i="1" s="1"/>
  <c r="J56" i="1"/>
  <c r="K56" i="1" s="1"/>
  <c r="L56" i="1" s="1"/>
  <c r="M56" i="1" s="1"/>
  <c r="J59" i="1"/>
  <c r="K59" i="1" s="1"/>
  <c r="L59" i="1" s="1"/>
  <c r="M59" i="1" s="1"/>
  <c r="J58" i="1"/>
  <c r="K58" i="1" s="1"/>
  <c r="L58" i="1" s="1"/>
  <c r="M58" i="1" s="1"/>
  <c r="J57" i="1"/>
  <c r="K57" i="1" s="1"/>
  <c r="L57" i="1" s="1"/>
  <c r="M57" i="1" s="1"/>
  <c r="J55" i="1"/>
  <c r="K55" i="1" s="1"/>
  <c r="L55" i="1" s="1"/>
  <c r="J60" i="1"/>
  <c r="K60" i="1" s="1"/>
  <c r="L60" i="1" s="1"/>
  <c r="M60" i="1" s="1"/>
  <c r="M55" i="1" l="1"/>
  <c r="M61" i="1" s="1"/>
  <c r="L61" i="1"/>
  <c r="D69" i="1" s="1"/>
  <c r="I87" i="1"/>
  <c r="I100" i="1" l="1"/>
  <c r="J100" i="1" s="1"/>
  <c r="K100" i="1" s="1"/>
  <c r="L100" i="1" s="1"/>
  <c r="I102" i="1"/>
  <c r="J102" i="1" s="1"/>
  <c r="K102" i="1" s="1"/>
  <c r="L102" i="1" s="1"/>
  <c r="M102" i="1" s="1"/>
  <c r="I101" i="1"/>
  <c r="J101" i="1" s="1"/>
  <c r="K101" i="1" s="1"/>
  <c r="L101" i="1" s="1"/>
  <c r="M101" i="1" s="1"/>
  <c r="I78" i="1"/>
  <c r="I76" i="1"/>
  <c r="I75" i="1"/>
  <c r="I73" i="1"/>
  <c r="I74" i="1"/>
  <c r="I77" i="1"/>
  <c r="J77" i="1" l="1"/>
  <c r="K77" i="1" s="1"/>
  <c r="L77" i="1" s="1"/>
  <c r="M77" i="1" s="1"/>
  <c r="J76" i="1"/>
  <c r="K76" i="1" s="1"/>
  <c r="L76" i="1" s="1"/>
  <c r="M76" i="1" s="1"/>
  <c r="J73" i="1"/>
  <c r="K73" i="1" s="1"/>
  <c r="L73" i="1" s="1"/>
  <c r="J75" i="1"/>
  <c r="K75" i="1" s="1"/>
  <c r="L75" i="1" s="1"/>
  <c r="M75" i="1" s="1"/>
  <c r="J78" i="1"/>
  <c r="K78" i="1" s="1"/>
  <c r="L78" i="1" s="1"/>
  <c r="M78" i="1" s="1"/>
  <c r="J74" i="1"/>
  <c r="K74" i="1" s="1"/>
  <c r="L74" i="1" s="1"/>
  <c r="M74" i="1" s="1"/>
  <c r="M100" i="1"/>
  <c r="M103" i="1" s="1"/>
  <c r="L103" i="1"/>
  <c r="I105" i="1" s="1"/>
  <c r="M73" i="1" l="1"/>
  <c r="M79" i="1" s="1"/>
  <c r="L79" i="1"/>
  <c r="D87" i="1" s="1"/>
  <c r="I95" i="1" l="1"/>
  <c r="J95" i="1" s="1"/>
  <c r="K95" i="1" s="1"/>
  <c r="L95" i="1" s="1"/>
  <c r="M95" i="1" s="1"/>
  <c r="I94" i="1"/>
  <c r="J94" i="1" s="1"/>
  <c r="K94" i="1" s="1"/>
  <c r="L94" i="1" s="1"/>
  <c r="M94" i="1" s="1"/>
  <c r="I96" i="1"/>
  <c r="J96" i="1" s="1"/>
  <c r="K96" i="1" s="1"/>
  <c r="L96" i="1" s="1"/>
  <c r="M96" i="1" s="1"/>
  <c r="I92" i="1"/>
  <c r="J92" i="1" s="1"/>
  <c r="K92" i="1" s="1"/>
  <c r="L92" i="1" s="1"/>
  <c r="M92" i="1" s="1"/>
  <c r="I91" i="1"/>
  <c r="J91" i="1" s="1"/>
  <c r="K91" i="1" s="1"/>
  <c r="L91" i="1" s="1"/>
  <c r="I93" i="1"/>
  <c r="J93" i="1" s="1"/>
  <c r="K93" i="1" s="1"/>
  <c r="L93" i="1" s="1"/>
  <c r="M93" i="1" s="1"/>
  <c r="M91" i="1"/>
  <c r="L97" i="1" l="1"/>
  <c r="M97" i="1"/>
  <c r="D105" i="1"/>
</calcChain>
</file>

<file path=xl/sharedStrings.xml><?xml version="1.0" encoding="utf-8"?>
<sst xmlns="http://schemas.openxmlformats.org/spreadsheetml/2006/main" count="270" uniqueCount="58">
  <si>
    <t>Sentido
Circulación</t>
  </si>
  <si>
    <t>Tramo</t>
  </si>
  <si>
    <t>PVC-O
DN
(mm)</t>
  </si>
  <si>
    <t>DI
(mm)</t>
  </si>
  <si>
    <t>Sección
(m2)</t>
  </si>
  <si>
    <t>L(m)</t>
  </si>
  <si>
    <t>Q
(l/s)</t>
  </si>
  <si>
    <t>V
(m/s)</t>
  </si>
  <si>
    <t>j
(m/km)</t>
  </si>
  <si>
    <t>J
(mca)</t>
  </si>
  <si>
    <t>J/Q</t>
  </si>
  <si>
    <t>+</t>
  </si>
  <si>
    <t>A-B</t>
  </si>
  <si>
    <t>-</t>
  </si>
  <si>
    <t>A-C</t>
  </si>
  <si>
    <t>C-D</t>
  </si>
  <si>
    <t>l/s</t>
  </si>
  <si>
    <t>Red Mallada</t>
  </si>
  <si>
    <t>Su disposición en planta tiene forma de malla, el agua puede circular en cualquier sentido de los conductos</t>
  </si>
  <si>
    <t>y cada punto de la red puede ser alimentado por varios caminos hidráulicos. Al contrario de lo que sucedía</t>
  </si>
  <si>
    <t>en las redes ramificadas, una avería en un tubo no implica dejar sin servicio otras partes del sistema ya que</t>
  </si>
  <si>
    <t>es posible modificar los sentidos de circulación mediante el accionamiento de válvulas.</t>
  </si>
  <si>
    <t>Entre las ventajas de las redes malladas figuran las siguientes:</t>
  </si>
  <si>
    <t>y se pueden asegurar un mayor suministro</t>
  </si>
  <si>
    <t>repercusiones sobre el conjunto de la red</t>
  </si>
  <si>
    <t>- Son de interés cuando existen hidrantes de incendios ya que sus demandas y exigencias Son muy elevadas</t>
  </si>
  <si>
    <t>- Permiten aislar sectores pequeños de red, pudiendo realizarse labores de mejoras y reparaciones sin grandes</t>
  </si>
  <si>
    <t>- Permite un reparto más equilibrado y uniforme de las presiones</t>
  </si>
  <si>
    <t>La creación de una red mallada puede estar condicionada por la situación de los depósitos. En núcleos en los</t>
  </si>
  <si>
    <t>que exista más de un depósito se puede formar una red mallada de forma casi automática.</t>
  </si>
  <si>
    <t>En las distribuciones de mallas cerradas se deben cumplir una serie de reglas para circuitos cerrados, siendo las</t>
  </si>
  <si>
    <t>s, est</t>
  </si>
  <si>
    <t>mismas que en los circuitos eléctricos, éstas son:</t>
  </si>
  <si>
    <t>1ra Ley de Kirchoff o ley de nodos: en todo vértice o punto de encuentro de conductores, la suma de las corrientes</t>
  </si>
  <si>
    <t>que a él llegan es igual a la suma de las que de el parten, es decir, la suma algebraica de todas las corrientes es igual a 0.</t>
  </si>
  <si>
    <t>2da Ley de Kirchoff o ley de mallas de Kirchoff: en toda malla de red, la suma algebraica de todas las fuerzas electromotrices</t>
  </si>
  <si>
    <t>es igual a la de todas las caídas de tensión.</t>
  </si>
  <si>
    <t>Teniendo en cuenta esto, desde el punto de vista hidráulico se considera:</t>
  </si>
  <si>
    <t>La suma algebraica de caudales entrantes y salientes en un nodo es nula.</t>
  </si>
  <si>
    <t>La suma algebraica de pérdidas de carga en un circuito cerrado es nula</t>
  </si>
  <si>
    <t>Por lo tanto para una red mallada se definirá una serie de caudales que cumpla con la 1ra Ley de nodos, de tal manera que</t>
  </si>
  <si>
    <t>los caudales adquirirán valores positivos siguiendo la rotación según las agujas del reloj y negativos para caudales que circulen</t>
  </si>
  <si>
    <t>en sentido de rotación contrario. Se procederá igualmente con la 2da Ley de mallas.</t>
  </si>
  <si>
    <t>Dada la siguiente red de distribución de una sóla malla, en la cual se han definido unos consumos y fijado unos diámetros en tubería de PVC-O TOM con una presión nominal de 16 bares.Determinar los caudales en cada tramo de la red, que cumplan las Leyes de Kirchoff.</t>
  </si>
  <si>
    <t>REDES MALLADAS</t>
  </si>
  <si>
    <t>DN</t>
  </si>
  <si>
    <t>PN
(Bar)</t>
  </si>
  <si>
    <t>Fórmula de Hazen -Williams</t>
  </si>
  <si>
    <t>MALLA ABCDEFA</t>
  </si>
  <si>
    <t>B-C</t>
  </si>
  <si>
    <t>D-E</t>
  </si>
  <si>
    <t>E-F</t>
  </si>
  <si>
    <t>F-A</t>
  </si>
  <si>
    <t>MALLA ACEA</t>
  </si>
  <si>
    <t>C-E</t>
  </si>
  <si>
    <t>E-A</t>
  </si>
  <si>
    <t>∆Q1=</t>
  </si>
  <si>
    <t>A-F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</si>
</sst>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1"/>
      <color theme="0"/>
      <name val="Calibri"/>
      <family val="2"/>
    </font>
    <font>
      <b/>
      <sz val="1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horizontal="left" indent="2"/>
    </xf>
    <xf numFmtId="0" fontId="0" fillId="0" borderId="0" xfId="0" quotePrefix="1" applyAlignment="1">
      <alignment horizontal="left" indent="2"/>
    </xf>
    <xf numFmtId="0" fontId="0" fillId="0" borderId="0" xfId="0" applyAlignment="1">
      <alignment horizontal="left" indent="3"/>
    </xf>
    <xf numFmtId="0" fontId="0" fillId="0" borderId="1" xfId="0" applyBorder="1"/>
    <xf numFmtId="0" fontId="0" fillId="0" borderId="1" xfId="0" quotePrefix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0" fontId="9" fillId="0" borderId="1" xfId="0" applyFont="1" applyFill="1" applyBorder="1"/>
    <xf numFmtId="0" fontId="0" fillId="0" borderId="1" xfId="0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left"/>
    </xf>
    <xf numFmtId="0" fontId="10" fillId="3" borderId="0" xfId="0" applyFont="1" applyFill="1" applyAlignment="1"/>
    <xf numFmtId="0" fontId="11" fillId="0" borderId="0" xfId="0" applyFont="1" applyAlignment="1">
      <alignment horizontal="left"/>
    </xf>
    <xf numFmtId="0" fontId="0" fillId="0" borderId="0" xfId="0" applyFill="1"/>
    <xf numFmtId="0" fontId="1" fillId="0" borderId="0" xfId="0" applyFont="1" applyFill="1" applyBorder="1"/>
    <xf numFmtId="0" fontId="10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1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784860</xdr:colOff>
      <xdr:row>18</xdr:row>
      <xdr:rowOff>2917</xdr:rowOff>
    </xdr:from>
    <xdr:to>
      <xdr:col>5</xdr:col>
      <xdr:colOff>110506</xdr:colOff>
      <xdr:row>35</xdr:row>
      <xdr:rowOff>83821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4860" y="3309997"/>
          <a:ext cx="3455686" cy="3189864"/>
        </a:xfrm>
        <a:prstGeom prst="rect">
          <a:avLst/>
        </a:prstGeom>
      </xdr:spPr>
    </xdr:pic>
    <xdr:clientData/>
  </xdr:twoCellAnchor>
  <xdr:oneCellAnchor>
    <xdr:from>
      <xdr:col>3</xdr:col>
      <xdr:colOff>53340</xdr:colOff>
      <xdr:row>42</xdr:row>
      <xdr:rowOff>137160</xdr:rowOff>
    </xdr:from>
    <xdr:ext cx="632802" cy="462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/>
            <xdr:cNvSpPr txBox="1"/>
          </xdr:nvSpPr>
          <xdr:spPr>
            <a:xfrm>
              <a:off x="2598420" y="7833360"/>
              <a:ext cx="632802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𝑙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=0</m:t>
                        </m:r>
                      </m:e>
                    </m:nary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4" name="CuadroTexto 3"/>
            <xdr:cNvSpPr txBox="1"/>
          </xdr:nvSpPr>
          <xdr:spPr>
            <a:xfrm>
              <a:off x="2598420" y="7833360"/>
              <a:ext cx="632802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100" i="0">
                  <a:latin typeface="Cambria Math" panose="02040503050406030204" pitchFamily="18" charset="0"/>
                </a:rPr>
                <a:t>∑24_(</a:t>
              </a:r>
              <a:r>
                <a:rPr lang="es-PE" sz="1100" b="0" i="0">
                  <a:latin typeface="Cambria Math" panose="02040503050406030204" pitchFamily="18" charset="0"/>
                </a:rPr>
                <a:t>𝑘=1)^𝑛▒〖𝑙_𝑘=0〗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3</xdr:col>
      <xdr:colOff>30480</xdr:colOff>
      <xdr:row>48</xdr:row>
      <xdr:rowOff>144780</xdr:rowOff>
    </xdr:from>
    <xdr:ext cx="657744" cy="462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CuadroTexto 4"/>
            <xdr:cNvSpPr txBox="1"/>
          </xdr:nvSpPr>
          <xdr:spPr>
            <a:xfrm>
              <a:off x="2575560" y="8938260"/>
              <a:ext cx="657744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𝑉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=0</m:t>
                        </m:r>
                      </m:e>
                    </m:nary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5" name="CuadroTexto 4"/>
            <xdr:cNvSpPr txBox="1"/>
          </xdr:nvSpPr>
          <xdr:spPr>
            <a:xfrm>
              <a:off x="2575560" y="8938260"/>
              <a:ext cx="657744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100" i="0">
                  <a:latin typeface="Cambria Math" panose="02040503050406030204" pitchFamily="18" charset="0"/>
                </a:rPr>
                <a:t>∑24_(</a:t>
              </a:r>
              <a:r>
                <a:rPr lang="es-PE" sz="1100" b="0" i="0">
                  <a:latin typeface="Cambria Math" panose="02040503050406030204" pitchFamily="18" charset="0"/>
                </a:rPr>
                <a:t>𝑘=1)^𝑛▒〖𝑉_𝑘=0〗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2</xdr:col>
      <xdr:colOff>609600</xdr:colOff>
      <xdr:row>55</xdr:row>
      <xdr:rowOff>144780</xdr:rowOff>
    </xdr:from>
    <xdr:ext cx="679160" cy="462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CuadroTexto 5"/>
            <xdr:cNvSpPr txBox="1"/>
          </xdr:nvSpPr>
          <xdr:spPr>
            <a:xfrm>
              <a:off x="2362200" y="10218420"/>
              <a:ext cx="679160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𝑄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=0</m:t>
                        </m:r>
                      </m:e>
                    </m:nary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6" name="CuadroTexto 5"/>
            <xdr:cNvSpPr txBox="1"/>
          </xdr:nvSpPr>
          <xdr:spPr>
            <a:xfrm>
              <a:off x="2362200" y="10218420"/>
              <a:ext cx="679160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100" i="0">
                  <a:latin typeface="Cambria Math" panose="02040503050406030204" pitchFamily="18" charset="0"/>
                </a:rPr>
                <a:t>∑24_(</a:t>
              </a:r>
              <a:r>
                <a:rPr lang="es-PE" sz="1100" b="0" i="0">
                  <a:latin typeface="Cambria Math" panose="02040503050406030204" pitchFamily="18" charset="0"/>
                </a:rPr>
                <a:t>𝑘=1)^𝑛▒〖𝑄_𝑘=0〗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2</xdr:col>
      <xdr:colOff>541020</xdr:colOff>
      <xdr:row>61</xdr:row>
      <xdr:rowOff>7620</xdr:rowOff>
    </xdr:from>
    <xdr:ext cx="1356653" cy="46217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CuadroTexto 7"/>
            <xdr:cNvSpPr txBox="1"/>
          </xdr:nvSpPr>
          <xdr:spPr>
            <a:xfrm>
              <a:off x="2293620" y="11178540"/>
              <a:ext cx="1356653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ctrlPr>
                          <a:rPr lang="es-PE" sz="1100" i="1">
                            <a:latin typeface="Cambria Math" panose="02040503050406030204" pitchFamily="18" charset="0"/>
                          </a:rPr>
                        </m:ctrlPr>
                      </m:naryPr>
                      <m:sub>
                        <m:r>
                          <m:rPr>
                            <m:brk m:alnAt="23"/>
                          </m:rPr>
                          <a:rPr lang="es-PE" sz="1100" b="0" i="1">
                            <a:latin typeface="Cambria Math" panose="02040503050406030204" pitchFamily="18" charset="0"/>
                          </a:rPr>
                          <m:t>𝑘</m:t>
                        </m:r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=1</m:t>
                        </m:r>
                      </m:sub>
                      <m:sup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𝑛</m:t>
                        </m:r>
                      </m:sup>
                      <m:e>
                        <m:sSub>
                          <m:sSubPr>
                            <m:ctrlPr>
                              <a:rPr lang="es-PE" sz="110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𝐽</m:t>
                            </m:r>
                          </m:e>
                          <m: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</m:sub>
                        </m:sSub>
                        <m:r>
                          <a:rPr lang="es-PE" sz="1100" b="0" i="1">
                            <a:latin typeface="Cambria Math" panose="02040503050406030204" pitchFamily="18" charset="0"/>
                          </a:rPr>
                          <m:t>=</m:t>
                        </m:r>
                        <m:nary>
                          <m:naryPr>
                            <m:chr m:val="∑"/>
                            <m:ctrlPr>
                              <a:rPr lang="es-PE" sz="1100" b="0" i="1">
                                <a:latin typeface="Cambria Math" panose="02040503050406030204" pitchFamily="18" charset="0"/>
                              </a:rPr>
                            </m:ctrlPr>
                          </m:naryPr>
                          <m:sub>
                            <m:r>
                              <m:rPr>
                                <m:brk m:alnAt="23"/>
                              </m:rPr>
                              <a:rPr lang="es-PE" sz="1100" b="0" i="1">
                                <a:latin typeface="Cambria Math" panose="02040503050406030204" pitchFamily="18" charset="0"/>
                              </a:rPr>
                              <m:t>𝑘</m:t>
                            </m:r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=1</m:t>
                            </m:r>
                          </m:sub>
                          <m:sup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𝑛</m:t>
                            </m:r>
                          </m:sup>
                          <m:e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𝑗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.</m:t>
                            </m:r>
                            <m:sSub>
                              <m:sSubPr>
                                <m:ctrlP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𝐿</m:t>
                                </m:r>
                              </m:e>
                              <m:sub>
                                <m:r>
                                  <a:rPr lang="es-PE" sz="1100" b="0" i="1">
                                    <a:latin typeface="Cambria Math" panose="02040503050406030204" pitchFamily="18" charset="0"/>
                                  </a:rPr>
                                  <m:t>𝑘</m:t>
                                </m:r>
                              </m:sub>
                            </m:sSub>
                            <m:r>
                              <a:rPr lang="es-PE" sz="1100" b="0" i="1">
                                <a:latin typeface="Cambria Math" panose="02040503050406030204" pitchFamily="18" charset="0"/>
                              </a:rPr>
                              <m:t>=0</m:t>
                            </m:r>
                          </m:e>
                        </m:nary>
                      </m:e>
                    </m:nary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8" name="CuadroTexto 7"/>
            <xdr:cNvSpPr txBox="1"/>
          </xdr:nvSpPr>
          <xdr:spPr>
            <a:xfrm>
              <a:off x="2293620" y="11178540"/>
              <a:ext cx="1356653" cy="46217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s-PE" sz="1100" i="0">
                  <a:latin typeface="Cambria Math" panose="02040503050406030204" pitchFamily="18" charset="0"/>
                </a:rPr>
                <a:t>∑24_(</a:t>
              </a:r>
              <a:r>
                <a:rPr lang="es-PE" sz="1100" b="0" i="0">
                  <a:latin typeface="Cambria Math" panose="02040503050406030204" pitchFamily="18" charset="0"/>
                </a:rPr>
                <a:t>𝑘=1)^𝑛▒〖𝐽_𝑘=∑24_(𝑘=1)^𝑛▒〖𝑗_𝑘.𝐿_𝑘=0〗〗</a:t>
              </a:r>
              <a:endParaRPr lang="es-PE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40640</xdr:colOff>
      <xdr:row>13</xdr:row>
      <xdr:rowOff>22015</xdr:rowOff>
    </xdr:from>
    <xdr:ext cx="1430969" cy="17774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CuadroTexto 1"/>
            <xdr:cNvSpPr txBox="1"/>
          </xdr:nvSpPr>
          <xdr:spPr>
            <a:xfrm>
              <a:off x="5848773" y="2553548"/>
              <a:ext cx="1430969" cy="1777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100" b="0" i="1">
                        <a:latin typeface="Cambria Math" panose="02040503050406030204" pitchFamily="18" charset="0"/>
                      </a:rPr>
                      <m:t>𝑣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=0.36.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𝐶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.</m:t>
                    </m:r>
                    <m:sSup>
                      <m:sSupPr>
                        <m:ctrlPr>
                          <a:rPr lang="es-MX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𝐷𝐼</m:t>
                        </m:r>
                      </m:e>
                      <m:sup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0.63</m:t>
                        </m:r>
                      </m:sup>
                    </m:sSup>
                    <m:r>
                      <a:rPr lang="es-MX" sz="1100" b="0" i="1">
                        <a:latin typeface="Cambria Math" panose="02040503050406030204" pitchFamily="18" charset="0"/>
                      </a:rPr>
                      <m:t>.</m:t>
                    </m:r>
                    <m:sSup>
                      <m:sSupPr>
                        <m:ctrlPr>
                          <a:rPr lang="es-MX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𝐽</m:t>
                        </m:r>
                      </m:e>
                      <m:sup>
                        <m:r>
                          <a:rPr lang="es-MX" sz="1100" b="0" i="1">
                            <a:latin typeface="Cambria Math" panose="02040503050406030204" pitchFamily="18" charset="0"/>
                          </a:rPr>
                          <m:t>0.54</m:t>
                        </m:r>
                      </m:sup>
                    </m:sSup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2" name="CuadroTexto 1"/>
            <xdr:cNvSpPr txBox="1"/>
          </xdr:nvSpPr>
          <xdr:spPr>
            <a:xfrm>
              <a:off x="5848773" y="2553548"/>
              <a:ext cx="1430969" cy="17774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0" i="0">
                  <a:latin typeface="Cambria Math" panose="02040503050406030204" pitchFamily="18" charset="0"/>
                </a:rPr>
                <a:t>𝑣=0.36.𝐶.〖𝐷𝐼〗^0.63.𝐽^0.54</a:t>
              </a:r>
              <a:endParaRPr lang="es-PE" sz="1100"/>
            </a:p>
          </xdr:txBody>
        </xdr:sp>
      </mc:Fallback>
    </mc:AlternateContent>
    <xdr:clientData/>
  </xdr:oneCellAnchor>
  <xdr:oneCellAnchor>
    <xdr:from>
      <xdr:col>10</xdr:col>
      <xdr:colOff>353059</xdr:colOff>
      <xdr:row>12</xdr:row>
      <xdr:rowOff>61806</xdr:rowOff>
    </xdr:from>
    <xdr:ext cx="1536703" cy="36503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CuadroTexto 2"/>
            <xdr:cNvSpPr txBox="1"/>
          </xdr:nvSpPr>
          <xdr:spPr>
            <a:xfrm>
              <a:off x="7752926" y="2407073"/>
              <a:ext cx="1536703" cy="365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s-MX" sz="1100" b="0" i="1">
                        <a:latin typeface="Cambria Math" panose="02040503050406030204" pitchFamily="18" charset="0"/>
                      </a:rPr>
                      <m:t>𝐽</m:t>
                    </m:r>
                    <m:r>
                      <a:rPr lang="es-MX" sz="1100" b="0" i="1">
                        <a:latin typeface="Cambria Math" panose="02040503050406030204" pitchFamily="18" charset="0"/>
                      </a:rPr>
                      <m:t>=</m:t>
                    </m:r>
                    <m:sSup>
                      <m:sSupPr>
                        <m:ctrlPr>
                          <a:rPr lang="es-MX" sz="110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s-MX" sz="110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𝑣</m:t>
                                </m:r>
                              </m:num>
                              <m:den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0.36.</m:t>
                                </m:r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𝐶</m:t>
                                </m:r>
                                <m:r>
                                  <a:rPr lang="es-MX" sz="1100" b="0" i="1">
                                    <a:latin typeface="Cambria Math" panose="02040503050406030204" pitchFamily="18" charset="0"/>
                                  </a:rPr>
                                  <m:t>.</m:t>
                                </m:r>
                                <m:sSup>
                                  <m:sSupPr>
                                    <m:ctrlPr>
                                      <a:rPr lang="es-MX" sz="110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pPr>
                                  <m:e>
                                    <m:r>
                                      <a:rPr lang="es-MX" sz="1100" b="0" i="1">
                                        <a:latin typeface="Cambria Math" panose="02040503050406030204" pitchFamily="18" charset="0"/>
                                      </a:rPr>
                                      <m:t>𝐷𝐼</m:t>
                                    </m:r>
                                  </m:e>
                                  <m:sup>
                                    <m:r>
                                      <a:rPr lang="es-MX" sz="1100" b="0" i="1">
                                        <a:latin typeface="Cambria Math" panose="02040503050406030204" pitchFamily="18" charset="0"/>
                                      </a:rPr>
                                      <m:t>0.63</m:t>
                                    </m:r>
                                  </m:sup>
                                </m:sSup>
                              </m:den>
                            </m:f>
                          </m:e>
                        </m:d>
                      </m:e>
                      <m:sup>
                        <m:f>
                          <m:fPr>
                            <m:type m:val="skw"/>
                            <m:ctrlPr>
                              <a:rPr lang="es-MX" sz="1100" b="0" i="1">
                                <a:latin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es-MX" sz="1100" b="0" i="1">
                                <a:latin typeface="Cambria Math" panose="02040503050406030204" pitchFamily="18" charset="0"/>
                              </a:rPr>
                              <m:t>1</m:t>
                            </m:r>
                          </m:num>
                          <m:den>
                            <m:r>
                              <a:rPr lang="es-MX" sz="1100" b="0" i="1">
                                <a:latin typeface="Cambria Math" panose="02040503050406030204" pitchFamily="18" charset="0"/>
                              </a:rPr>
                              <m:t>0.54</m:t>
                            </m:r>
                          </m:den>
                        </m:f>
                      </m:sup>
                    </m:sSup>
                  </m:oMath>
                </m:oMathPara>
              </a14:m>
              <a:endParaRPr lang="es-PE" sz="1100"/>
            </a:p>
          </xdr:txBody>
        </xdr:sp>
      </mc:Choice>
      <mc:Fallback xmlns="">
        <xdr:sp macro="" textlink="">
          <xdr:nvSpPr>
            <xdr:cNvPr id="3" name="CuadroTexto 2"/>
            <xdr:cNvSpPr txBox="1"/>
          </xdr:nvSpPr>
          <xdr:spPr>
            <a:xfrm>
              <a:off x="7752926" y="2407073"/>
              <a:ext cx="1536703" cy="36503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MX" sz="1100" b="0" i="0">
                  <a:latin typeface="Cambria Math" panose="02040503050406030204" pitchFamily="18" charset="0"/>
                </a:rPr>
                <a:t>𝐽=(𝑣/(0.36.𝐶.〖𝐷𝐼〗^0.63 ))^(1⁄0.54)</a:t>
              </a:r>
              <a:endParaRPr lang="es-PE" sz="1100"/>
            </a:p>
          </xdr:txBody>
        </xdr:sp>
      </mc:Fallback>
    </mc:AlternateContent>
    <xdr:clientData/>
  </xdr:oneCellAnchor>
  <xdr:twoCellAnchor editAs="oneCell">
    <xdr:from>
      <xdr:col>14</xdr:col>
      <xdr:colOff>46567</xdr:colOff>
      <xdr:row>0</xdr:row>
      <xdr:rowOff>147574</xdr:rowOff>
    </xdr:from>
    <xdr:to>
      <xdr:col>21</xdr:col>
      <xdr:colOff>396206</xdr:colOff>
      <xdr:row>20</xdr:row>
      <xdr:rowOff>137813</xdr:rowOff>
    </xdr:to>
    <xdr:pic>
      <xdr:nvPicPr>
        <xdr:cNvPr id="20" name="Imagen 19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55300" y="147574"/>
          <a:ext cx="5920706" cy="4189706"/>
        </a:xfrm>
        <a:prstGeom prst="rect">
          <a:avLst/>
        </a:prstGeom>
      </xdr:spPr>
    </xdr:pic>
    <xdr:clientData/>
  </xdr:twoCellAnchor>
  <xdr:twoCellAnchor editAs="oneCell">
    <xdr:from>
      <xdr:col>0</xdr:col>
      <xdr:colOff>651933</xdr:colOff>
      <xdr:row>1</xdr:row>
      <xdr:rowOff>118533</xdr:rowOff>
    </xdr:from>
    <xdr:to>
      <xdr:col>6</xdr:col>
      <xdr:colOff>364067</xdr:colOff>
      <xdr:row>16</xdr:row>
      <xdr:rowOff>38193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1933" y="414866"/>
          <a:ext cx="3928534" cy="2713660"/>
        </a:xfrm>
        <a:prstGeom prst="rect">
          <a:avLst/>
        </a:prstGeom>
      </xdr:spPr>
    </xdr:pic>
    <xdr:clientData/>
  </xdr:twoCellAnchor>
  <xdr:twoCellAnchor editAs="oneCell">
    <xdr:from>
      <xdr:col>3</xdr:col>
      <xdr:colOff>101600</xdr:colOff>
      <xdr:row>106</xdr:row>
      <xdr:rowOff>160867</xdr:rowOff>
    </xdr:from>
    <xdr:to>
      <xdr:col>8</xdr:col>
      <xdr:colOff>50801</xdr:colOff>
      <xdr:row>121</xdr:row>
      <xdr:rowOff>80527</xdr:rowOff>
    </xdr:to>
    <xdr:pic>
      <xdr:nvPicPr>
        <xdr:cNvPr id="32" name="Imagen 3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930400" y="23655867"/>
          <a:ext cx="3928534" cy="2713660"/>
        </a:xfrm>
        <a:prstGeom prst="rect">
          <a:avLst/>
        </a:prstGeom>
      </xdr:spPr>
    </xdr:pic>
    <xdr:clientData/>
  </xdr:twoCellAnchor>
  <xdr:twoCellAnchor>
    <xdr:from>
      <xdr:col>4</xdr:col>
      <xdr:colOff>482600</xdr:colOff>
      <xdr:row>109</xdr:row>
      <xdr:rowOff>169333</xdr:rowOff>
    </xdr:from>
    <xdr:to>
      <xdr:col>4</xdr:col>
      <xdr:colOff>745066</xdr:colOff>
      <xdr:row>111</xdr:row>
      <xdr:rowOff>0</xdr:rowOff>
    </xdr:to>
    <xdr:cxnSp macro="">
      <xdr:nvCxnSpPr>
        <xdr:cNvPr id="8" name="Conector recto 7"/>
        <xdr:cNvCxnSpPr/>
      </xdr:nvCxnSpPr>
      <xdr:spPr>
        <a:xfrm flipV="1">
          <a:off x="3107267" y="24223133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211667</xdr:colOff>
      <xdr:row>113</xdr:row>
      <xdr:rowOff>160866</xdr:rowOff>
    </xdr:from>
    <xdr:to>
      <xdr:col>4</xdr:col>
      <xdr:colOff>474133</xdr:colOff>
      <xdr:row>114</xdr:row>
      <xdr:rowOff>177800</xdr:rowOff>
    </xdr:to>
    <xdr:cxnSp macro="">
      <xdr:nvCxnSpPr>
        <xdr:cNvPr id="33" name="Conector recto 32"/>
        <xdr:cNvCxnSpPr/>
      </xdr:nvCxnSpPr>
      <xdr:spPr>
        <a:xfrm flipV="1">
          <a:off x="2836334" y="24959733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4</xdr:col>
      <xdr:colOff>677333</xdr:colOff>
      <xdr:row>116</xdr:row>
      <xdr:rowOff>93133</xdr:rowOff>
    </xdr:from>
    <xdr:to>
      <xdr:col>5</xdr:col>
      <xdr:colOff>143933</xdr:colOff>
      <xdr:row>117</xdr:row>
      <xdr:rowOff>110067</xdr:rowOff>
    </xdr:to>
    <xdr:cxnSp macro="">
      <xdr:nvCxnSpPr>
        <xdr:cNvPr id="34" name="Conector recto 33"/>
        <xdr:cNvCxnSpPr/>
      </xdr:nvCxnSpPr>
      <xdr:spPr>
        <a:xfrm flipV="1">
          <a:off x="3302000" y="25450800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76200</xdr:colOff>
      <xdr:row>110</xdr:row>
      <xdr:rowOff>8466</xdr:rowOff>
    </xdr:from>
    <xdr:to>
      <xdr:col>6</xdr:col>
      <xdr:colOff>338666</xdr:colOff>
      <xdr:row>111</xdr:row>
      <xdr:rowOff>25400</xdr:rowOff>
    </xdr:to>
    <xdr:cxnSp macro="">
      <xdr:nvCxnSpPr>
        <xdr:cNvPr id="35" name="Conector recto 34"/>
        <xdr:cNvCxnSpPr/>
      </xdr:nvCxnSpPr>
      <xdr:spPr>
        <a:xfrm flipV="1">
          <a:off x="4292600" y="24248533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457200</xdr:colOff>
      <xdr:row>114</xdr:row>
      <xdr:rowOff>76200</xdr:rowOff>
    </xdr:from>
    <xdr:to>
      <xdr:col>5</xdr:col>
      <xdr:colOff>719666</xdr:colOff>
      <xdr:row>115</xdr:row>
      <xdr:rowOff>93133</xdr:rowOff>
    </xdr:to>
    <xdr:cxnSp macro="">
      <xdr:nvCxnSpPr>
        <xdr:cNvPr id="36" name="Conector recto 35"/>
        <xdr:cNvCxnSpPr/>
      </xdr:nvCxnSpPr>
      <xdr:spPr>
        <a:xfrm flipV="1">
          <a:off x="3877733" y="25061333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685800</xdr:colOff>
      <xdr:row>113</xdr:row>
      <xdr:rowOff>169333</xdr:rowOff>
    </xdr:from>
    <xdr:to>
      <xdr:col>7</xdr:col>
      <xdr:colOff>152399</xdr:colOff>
      <xdr:row>115</xdr:row>
      <xdr:rowOff>0</xdr:rowOff>
    </xdr:to>
    <xdr:cxnSp macro="">
      <xdr:nvCxnSpPr>
        <xdr:cNvPr id="37" name="Conector recto 36"/>
        <xdr:cNvCxnSpPr/>
      </xdr:nvCxnSpPr>
      <xdr:spPr>
        <a:xfrm flipV="1">
          <a:off x="4902200" y="24968200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42334</xdr:colOff>
      <xdr:row>117</xdr:row>
      <xdr:rowOff>16934</xdr:rowOff>
    </xdr:from>
    <xdr:to>
      <xdr:col>6</xdr:col>
      <xdr:colOff>304800</xdr:colOff>
      <xdr:row>118</xdr:row>
      <xdr:rowOff>33867</xdr:rowOff>
    </xdr:to>
    <xdr:cxnSp macro="">
      <xdr:nvCxnSpPr>
        <xdr:cNvPr id="38" name="Conector recto 37"/>
        <xdr:cNvCxnSpPr/>
      </xdr:nvCxnSpPr>
      <xdr:spPr>
        <a:xfrm flipV="1">
          <a:off x="4258734" y="25560867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440267</xdr:colOff>
      <xdr:row>112</xdr:row>
      <xdr:rowOff>0</xdr:rowOff>
    </xdr:from>
    <xdr:to>
      <xdr:col>5</xdr:col>
      <xdr:colOff>702733</xdr:colOff>
      <xdr:row>113</xdr:row>
      <xdr:rowOff>16933</xdr:rowOff>
    </xdr:to>
    <xdr:cxnSp macro="">
      <xdr:nvCxnSpPr>
        <xdr:cNvPr id="39" name="Conector recto 38"/>
        <xdr:cNvCxnSpPr/>
      </xdr:nvCxnSpPr>
      <xdr:spPr>
        <a:xfrm flipV="1">
          <a:off x="3860800" y="24612600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279400</xdr:colOff>
      <xdr:row>113</xdr:row>
      <xdr:rowOff>110066</xdr:rowOff>
    </xdr:from>
    <xdr:to>
      <xdr:col>5</xdr:col>
      <xdr:colOff>541866</xdr:colOff>
      <xdr:row>114</xdr:row>
      <xdr:rowOff>127000</xdr:rowOff>
    </xdr:to>
    <xdr:cxnSp macro="">
      <xdr:nvCxnSpPr>
        <xdr:cNvPr id="40" name="Conector recto 39"/>
        <xdr:cNvCxnSpPr/>
      </xdr:nvCxnSpPr>
      <xdr:spPr>
        <a:xfrm flipV="1">
          <a:off x="3699933" y="24908933"/>
          <a:ext cx="262466" cy="203200"/>
        </a:xfrm>
        <a:prstGeom prst="line">
          <a:avLst/>
        </a:prstGeom>
        <a:ln w="28575"/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  <xdr:twoCellAnchor>
    <xdr:from>
      <xdr:col>6</xdr:col>
      <xdr:colOff>372532</xdr:colOff>
      <xdr:row>109</xdr:row>
      <xdr:rowOff>135467</xdr:rowOff>
    </xdr:from>
    <xdr:to>
      <xdr:col>7</xdr:col>
      <xdr:colOff>321732</xdr:colOff>
      <xdr:row>111</xdr:row>
      <xdr:rowOff>25401</xdr:rowOff>
    </xdr:to>
    <xdr:sp macro="" textlink="">
      <xdr:nvSpPr>
        <xdr:cNvPr id="22" name="CuadroTexto 21"/>
        <xdr:cNvSpPr txBox="1"/>
      </xdr:nvSpPr>
      <xdr:spPr>
        <a:xfrm>
          <a:off x="4588932" y="24189267"/>
          <a:ext cx="745067" cy="2624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59.2 l/s</a:t>
          </a:r>
        </a:p>
      </xdr:txBody>
    </xdr:sp>
    <xdr:clientData/>
  </xdr:twoCellAnchor>
  <xdr:twoCellAnchor>
    <xdr:from>
      <xdr:col>4</xdr:col>
      <xdr:colOff>304798</xdr:colOff>
      <xdr:row>108</xdr:row>
      <xdr:rowOff>110068</xdr:rowOff>
    </xdr:from>
    <xdr:to>
      <xdr:col>5</xdr:col>
      <xdr:colOff>253999</xdr:colOff>
      <xdr:row>110</xdr:row>
      <xdr:rowOff>1</xdr:rowOff>
    </xdr:to>
    <xdr:sp macro="" textlink="">
      <xdr:nvSpPr>
        <xdr:cNvPr id="41" name="CuadroTexto 40"/>
        <xdr:cNvSpPr txBox="1"/>
      </xdr:nvSpPr>
      <xdr:spPr>
        <a:xfrm>
          <a:off x="2929465" y="23977601"/>
          <a:ext cx="745067" cy="2624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220.8 l/s</a:t>
          </a:r>
        </a:p>
      </xdr:txBody>
    </xdr:sp>
    <xdr:clientData/>
  </xdr:twoCellAnchor>
  <xdr:twoCellAnchor>
    <xdr:from>
      <xdr:col>3</xdr:col>
      <xdr:colOff>406399</xdr:colOff>
      <xdr:row>115</xdr:row>
      <xdr:rowOff>25401</xdr:rowOff>
    </xdr:from>
    <xdr:to>
      <xdr:col>4</xdr:col>
      <xdr:colOff>355599</xdr:colOff>
      <xdr:row>116</xdr:row>
      <xdr:rowOff>101601</xdr:rowOff>
    </xdr:to>
    <xdr:sp macro="" textlink="">
      <xdr:nvSpPr>
        <xdr:cNvPr id="42" name="CuadroTexto 41"/>
        <xdr:cNvSpPr txBox="1"/>
      </xdr:nvSpPr>
      <xdr:spPr>
        <a:xfrm>
          <a:off x="2235199" y="25196801"/>
          <a:ext cx="745067" cy="2624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140.8 l/s</a:t>
          </a:r>
        </a:p>
      </xdr:txBody>
    </xdr:sp>
    <xdr:clientData/>
  </xdr:twoCellAnchor>
  <xdr:twoCellAnchor>
    <xdr:from>
      <xdr:col>4</xdr:col>
      <xdr:colOff>474132</xdr:colOff>
      <xdr:row>117</xdr:row>
      <xdr:rowOff>118535</xdr:rowOff>
    </xdr:from>
    <xdr:to>
      <xdr:col>5</xdr:col>
      <xdr:colOff>423333</xdr:colOff>
      <xdr:row>119</xdr:row>
      <xdr:rowOff>8468</xdr:rowOff>
    </xdr:to>
    <xdr:sp macro="" textlink="">
      <xdr:nvSpPr>
        <xdr:cNvPr id="43" name="CuadroTexto 42"/>
        <xdr:cNvSpPr txBox="1"/>
      </xdr:nvSpPr>
      <xdr:spPr>
        <a:xfrm>
          <a:off x="3098799" y="25662468"/>
          <a:ext cx="745067" cy="2624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130.8 l/s</a:t>
          </a:r>
        </a:p>
      </xdr:txBody>
    </xdr:sp>
    <xdr:clientData/>
  </xdr:twoCellAnchor>
  <xdr:twoCellAnchor>
    <xdr:from>
      <xdr:col>6</xdr:col>
      <xdr:colOff>67732</xdr:colOff>
      <xdr:row>117</xdr:row>
      <xdr:rowOff>152402</xdr:rowOff>
    </xdr:from>
    <xdr:to>
      <xdr:col>7</xdr:col>
      <xdr:colOff>16932</xdr:colOff>
      <xdr:row>119</xdr:row>
      <xdr:rowOff>42335</xdr:rowOff>
    </xdr:to>
    <xdr:sp macro="" textlink="">
      <xdr:nvSpPr>
        <xdr:cNvPr id="44" name="CuadroTexto 43"/>
        <xdr:cNvSpPr txBox="1"/>
      </xdr:nvSpPr>
      <xdr:spPr>
        <a:xfrm>
          <a:off x="4284132" y="25696335"/>
          <a:ext cx="745067" cy="2624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70.8 l/s</a:t>
          </a:r>
        </a:p>
      </xdr:txBody>
    </xdr:sp>
    <xdr:clientData/>
  </xdr:twoCellAnchor>
  <xdr:twoCellAnchor>
    <xdr:from>
      <xdr:col>6</xdr:col>
      <xdr:colOff>694266</xdr:colOff>
      <xdr:row>114</xdr:row>
      <xdr:rowOff>160869</xdr:rowOff>
    </xdr:from>
    <xdr:to>
      <xdr:col>7</xdr:col>
      <xdr:colOff>643466</xdr:colOff>
      <xdr:row>116</xdr:row>
      <xdr:rowOff>50802</xdr:rowOff>
    </xdr:to>
    <xdr:sp macro="" textlink="">
      <xdr:nvSpPr>
        <xdr:cNvPr id="45" name="CuadroTexto 44"/>
        <xdr:cNvSpPr txBox="1"/>
      </xdr:nvSpPr>
      <xdr:spPr>
        <a:xfrm>
          <a:off x="4910666" y="25146002"/>
          <a:ext cx="745067" cy="2624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60.8 l/s</a:t>
          </a:r>
        </a:p>
      </xdr:txBody>
    </xdr:sp>
    <xdr:clientData/>
  </xdr:twoCellAnchor>
  <xdr:twoCellAnchor>
    <xdr:from>
      <xdr:col>5</xdr:col>
      <xdr:colOff>651933</xdr:colOff>
      <xdr:row>114</xdr:row>
      <xdr:rowOff>160869</xdr:rowOff>
    </xdr:from>
    <xdr:to>
      <xdr:col>6</xdr:col>
      <xdr:colOff>601133</xdr:colOff>
      <xdr:row>116</xdr:row>
      <xdr:rowOff>50802</xdr:rowOff>
    </xdr:to>
    <xdr:sp macro="" textlink="">
      <xdr:nvSpPr>
        <xdr:cNvPr id="46" name="CuadroTexto 45"/>
        <xdr:cNvSpPr txBox="1"/>
      </xdr:nvSpPr>
      <xdr:spPr>
        <a:xfrm>
          <a:off x="4072466" y="25146002"/>
          <a:ext cx="745067" cy="26246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PE" sz="1000" b="1">
              <a:solidFill>
                <a:srgbClr val="FF0000"/>
              </a:solidFill>
            </a:rPr>
            <a:t>57.2 l/s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22860</xdr:colOff>
      <xdr:row>0</xdr:row>
      <xdr:rowOff>114300</xdr:rowOff>
    </xdr:from>
    <xdr:to>
      <xdr:col>13</xdr:col>
      <xdr:colOff>372499</xdr:colOff>
      <xdr:row>23</xdr:row>
      <xdr:rowOff>35959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77740" y="114300"/>
          <a:ext cx="5896999" cy="41278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topLeftCell="A49" zoomScaleNormal="100" zoomScaleSheetLayoutView="100" workbookViewId="0">
      <selection activeCell="K8" sqref="K8"/>
    </sheetView>
  </sheetViews>
  <sheetFormatPr baseColWidth="10" defaultRowHeight="14.4" x14ac:dyDescent="0.3"/>
  <cols>
    <col min="1" max="1" width="14" bestFit="1" customWidth="1"/>
  </cols>
  <sheetData>
    <row r="1" spans="1:11" ht="21" x14ac:dyDescent="0.4">
      <c r="A1" s="20" t="s">
        <v>17</v>
      </c>
      <c r="B1" s="20"/>
      <c r="C1" s="20"/>
      <c r="D1" s="20"/>
      <c r="E1" s="20"/>
      <c r="F1" s="20"/>
      <c r="G1" s="20"/>
      <c r="H1" s="20"/>
      <c r="I1" s="20"/>
      <c r="J1" s="16"/>
      <c r="K1" s="16"/>
    </row>
    <row r="3" spans="1:11" x14ac:dyDescent="0.3">
      <c r="A3" t="s">
        <v>18</v>
      </c>
    </row>
    <row r="4" spans="1:11" x14ac:dyDescent="0.3">
      <c r="A4" t="s">
        <v>19</v>
      </c>
    </row>
    <row r="5" spans="1:11" x14ac:dyDescent="0.3">
      <c r="A5" t="s">
        <v>20</v>
      </c>
    </row>
    <row r="6" spans="1:11" x14ac:dyDescent="0.3">
      <c r="A6" t="s">
        <v>21</v>
      </c>
    </row>
    <row r="8" spans="1:11" x14ac:dyDescent="0.3">
      <c r="A8" t="s">
        <v>22</v>
      </c>
    </row>
    <row r="10" spans="1:11" x14ac:dyDescent="0.3">
      <c r="A10" s="4" t="s">
        <v>25</v>
      </c>
      <c r="B10" s="3"/>
      <c r="C10" s="3"/>
      <c r="D10" s="3"/>
      <c r="E10" s="3"/>
    </row>
    <row r="11" spans="1:11" x14ac:dyDescent="0.3">
      <c r="A11" s="5" t="s">
        <v>23</v>
      </c>
      <c r="B11" s="3"/>
      <c r="C11" s="3"/>
      <c r="D11" s="3"/>
      <c r="E11" s="3"/>
    </row>
    <row r="12" spans="1:11" x14ac:dyDescent="0.3">
      <c r="A12" s="4" t="s">
        <v>26</v>
      </c>
      <c r="B12" s="3"/>
      <c r="C12" s="3"/>
      <c r="D12" s="3"/>
      <c r="E12" s="3"/>
    </row>
    <row r="13" spans="1:11" x14ac:dyDescent="0.3">
      <c r="A13" s="5" t="s">
        <v>24</v>
      </c>
      <c r="B13" s="3"/>
      <c r="C13" s="3"/>
      <c r="D13" s="3"/>
      <c r="E13" s="3"/>
    </row>
    <row r="14" spans="1:11" x14ac:dyDescent="0.3">
      <c r="A14" s="4" t="s">
        <v>27</v>
      </c>
      <c r="B14" s="3"/>
      <c r="C14" s="3"/>
      <c r="D14" s="3"/>
      <c r="E14" s="3"/>
    </row>
    <row r="16" spans="1:11" x14ac:dyDescent="0.3">
      <c r="A16" t="s">
        <v>28</v>
      </c>
    </row>
    <row r="17" spans="1:16" x14ac:dyDescent="0.3">
      <c r="A17" t="s">
        <v>29</v>
      </c>
    </row>
    <row r="20" spans="1:16" x14ac:dyDescent="0.3">
      <c r="P20" t="s">
        <v>31</v>
      </c>
    </row>
    <row r="38" spans="1:1" x14ac:dyDescent="0.3">
      <c r="A38" t="s">
        <v>30</v>
      </c>
    </row>
    <row r="39" spans="1:1" x14ac:dyDescent="0.3">
      <c r="A39" t="s">
        <v>32</v>
      </c>
    </row>
    <row r="41" spans="1:1" x14ac:dyDescent="0.3">
      <c r="A41" t="s">
        <v>33</v>
      </c>
    </row>
    <row r="42" spans="1:1" x14ac:dyDescent="0.3">
      <c r="A42" t="s">
        <v>34</v>
      </c>
    </row>
    <row r="47" spans="1:1" x14ac:dyDescent="0.3">
      <c r="A47" t="s">
        <v>35</v>
      </c>
    </row>
    <row r="48" spans="1:1" x14ac:dyDescent="0.3">
      <c r="A48" t="s">
        <v>36</v>
      </c>
    </row>
    <row r="53" spans="1:1" x14ac:dyDescent="0.3">
      <c r="A53" t="s">
        <v>37</v>
      </c>
    </row>
    <row r="55" spans="1:1" x14ac:dyDescent="0.3">
      <c r="A55" t="s">
        <v>38</v>
      </c>
    </row>
    <row r="60" spans="1:1" x14ac:dyDescent="0.3">
      <c r="A60" t="s">
        <v>39</v>
      </c>
    </row>
    <row r="65" spans="1:1" x14ac:dyDescent="0.3">
      <c r="A65" t="s">
        <v>40</v>
      </c>
    </row>
    <row r="66" spans="1:1" x14ac:dyDescent="0.3">
      <c r="A66" t="s">
        <v>41</v>
      </c>
    </row>
    <row r="67" spans="1:1" x14ac:dyDescent="0.3">
      <c r="A67" t="s">
        <v>42</v>
      </c>
    </row>
  </sheetData>
  <mergeCells count="1">
    <mergeCell ref="A1:I1"/>
  </mergeCells>
  <pageMargins left="0.7" right="0.7" top="0.75" bottom="0.75" header="0.3" footer="0.3"/>
  <pageSetup paperSize="9" scale="68" orientation="portrait" horizontalDpi="4294967294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5"/>
  <sheetViews>
    <sheetView tabSelected="1" view="pageBreakPreview" zoomScale="90" zoomScaleNormal="100" zoomScaleSheetLayoutView="90" workbookViewId="0">
      <selection activeCell="M16" sqref="M16"/>
    </sheetView>
  </sheetViews>
  <sheetFormatPr baseColWidth="10" defaultRowHeight="14.4" x14ac:dyDescent="0.3"/>
  <cols>
    <col min="2" max="2" width="3.44140625" customWidth="1"/>
    <col min="13" max="13" width="12" bestFit="1" customWidth="1"/>
  </cols>
  <sheetData>
    <row r="1" spans="1:13" ht="23.4" x14ac:dyDescent="0.45">
      <c r="A1" s="21" t="s">
        <v>44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</row>
    <row r="2" spans="1:13" ht="14.4" customHeight="1" x14ac:dyDescent="0.4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4.4" customHeight="1" x14ac:dyDescent="0.45">
      <c r="A3" s="2"/>
      <c r="B3" s="2"/>
      <c r="C3" s="2"/>
      <c r="D3" s="2"/>
      <c r="E3" s="2"/>
      <c r="F3" s="2"/>
      <c r="G3" s="2"/>
      <c r="H3" s="22" t="s">
        <v>43</v>
      </c>
      <c r="I3" s="22"/>
      <c r="J3" s="22"/>
      <c r="K3" s="22"/>
      <c r="L3" s="22"/>
      <c r="M3" s="22"/>
    </row>
    <row r="4" spans="1:13" ht="14.4" customHeight="1" x14ac:dyDescent="0.45">
      <c r="A4" s="2"/>
      <c r="B4" s="2"/>
      <c r="C4" s="2"/>
      <c r="D4" s="2"/>
      <c r="E4" s="2"/>
      <c r="F4" s="2"/>
      <c r="G4" s="2"/>
      <c r="H4" s="22"/>
      <c r="I4" s="22"/>
      <c r="J4" s="22"/>
      <c r="K4" s="22"/>
      <c r="L4" s="22"/>
      <c r="M4" s="22"/>
    </row>
    <row r="5" spans="1:13" ht="14.4" customHeight="1" x14ac:dyDescent="0.45">
      <c r="A5" s="2"/>
      <c r="B5" s="2"/>
      <c r="C5" s="2"/>
      <c r="D5" s="2"/>
      <c r="E5" s="2"/>
      <c r="F5" s="2"/>
      <c r="G5" s="2"/>
      <c r="H5" s="22"/>
      <c r="I5" s="22"/>
      <c r="J5" s="22"/>
      <c r="K5" s="22"/>
      <c r="L5" s="22"/>
      <c r="M5" s="22"/>
    </row>
    <row r="6" spans="1:13" ht="14.4" customHeight="1" x14ac:dyDescent="0.45">
      <c r="A6" s="2"/>
      <c r="B6" s="2"/>
      <c r="C6" s="2"/>
      <c r="D6" s="2"/>
      <c r="E6" s="2"/>
      <c r="F6" s="2"/>
      <c r="G6" s="2"/>
      <c r="H6" s="22"/>
      <c r="I6" s="22"/>
      <c r="J6" s="22"/>
      <c r="K6" s="22"/>
      <c r="L6" s="22"/>
      <c r="M6" s="22"/>
    </row>
    <row r="7" spans="1:13" ht="14.4" customHeight="1" x14ac:dyDescent="0.45">
      <c r="A7" s="2"/>
      <c r="B7" s="2"/>
      <c r="C7" s="2"/>
      <c r="D7" s="2"/>
      <c r="E7" s="2"/>
      <c r="F7" s="2"/>
      <c r="G7" s="2"/>
      <c r="H7" s="22"/>
      <c r="I7" s="22"/>
      <c r="J7" s="22"/>
      <c r="K7" s="22"/>
      <c r="L7" s="22"/>
      <c r="M7" s="22"/>
    </row>
    <row r="8" spans="1:13" ht="14.4" customHeight="1" x14ac:dyDescent="0.45">
      <c r="A8" s="2"/>
      <c r="B8" s="2"/>
      <c r="C8" s="2"/>
      <c r="D8" s="2"/>
      <c r="E8" s="2"/>
      <c r="F8" s="2"/>
      <c r="G8" s="2"/>
      <c r="H8" s="22"/>
      <c r="I8" s="22"/>
      <c r="J8" s="22"/>
      <c r="K8" s="22"/>
      <c r="L8" s="22"/>
      <c r="M8" s="22"/>
    </row>
    <row r="9" spans="1:13" ht="14.4" customHeight="1" x14ac:dyDescent="0.45">
      <c r="A9" s="2"/>
      <c r="B9" s="2"/>
      <c r="C9" s="2"/>
      <c r="D9" s="2"/>
      <c r="E9" s="2"/>
      <c r="F9" s="2"/>
      <c r="G9" s="2"/>
      <c r="H9" s="22"/>
      <c r="I9" s="22"/>
      <c r="J9" s="22"/>
      <c r="K9" s="22"/>
      <c r="L9" s="22"/>
      <c r="M9" s="22"/>
    </row>
    <row r="10" spans="1:13" ht="14.4" customHeight="1" x14ac:dyDescent="0.45">
      <c r="A10" s="2"/>
      <c r="B10" s="2"/>
      <c r="C10" s="2"/>
      <c r="D10" s="2"/>
      <c r="E10" s="2"/>
      <c r="F10" s="2"/>
      <c r="G10" s="2"/>
      <c r="H10" s="22"/>
      <c r="I10" s="22"/>
      <c r="J10" s="22"/>
      <c r="K10" s="22"/>
      <c r="L10" s="22"/>
      <c r="M10" s="22"/>
    </row>
    <row r="11" spans="1:13" ht="14.4" customHeight="1" x14ac:dyDescent="0.4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14.4" customHeight="1" x14ac:dyDescent="0.45">
      <c r="A12" s="2"/>
      <c r="B12" s="2"/>
      <c r="C12" s="2"/>
      <c r="D12" s="2"/>
      <c r="E12" s="2"/>
      <c r="F12" s="2"/>
      <c r="G12" s="2"/>
      <c r="H12" s="14"/>
      <c r="I12" s="15" t="s">
        <v>47</v>
      </c>
      <c r="J12" s="2"/>
      <c r="K12" s="2"/>
      <c r="L12" s="2"/>
      <c r="M12" s="2"/>
    </row>
    <row r="13" spans="1:13" ht="14.4" customHeight="1" x14ac:dyDescent="0.4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14.4" customHeight="1" x14ac:dyDescent="0.4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14.4" customHeight="1" x14ac:dyDescent="0.4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14.4" customHeight="1" x14ac:dyDescent="0.45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3">
      <c r="A17" s="17" t="s">
        <v>48</v>
      </c>
    </row>
    <row r="18" spans="1:13" ht="43.2" x14ac:dyDescent="0.3">
      <c r="A18" s="9" t="s">
        <v>0</v>
      </c>
      <c r="B18" s="9"/>
      <c r="C18" s="10" t="s">
        <v>1</v>
      </c>
      <c r="D18" s="9" t="s">
        <v>2</v>
      </c>
      <c r="E18" s="9" t="s">
        <v>46</v>
      </c>
      <c r="F18" s="9" t="s">
        <v>3</v>
      </c>
      <c r="G18" s="9" t="s">
        <v>4</v>
      </c>
      <c r="H18" s="9" t="s">
        <v>5</v>
      </c>
      <c r="I18" s="9" t="s">
        <v>6</v>
      </c>
      <c r="J18" s="9" t="s">
        <v>7</v>
      </c>
      <c r="K18" s="9" t="s">
        <v>8</v>
      </c>
      <c r="L18" s="9" t="s">
        <v>9</v>
      </c>
      <c r="M18" s="9" t="s">
        <v>10</v>
      </c>
    </row>
    <row r="19" spans="1:13" x14ac:dyDescent="0.3">
      <c r="A19" s="7" t="s">
        <v>13</v>
      </c>
      <c r="B19" s="7">
        <f>IF(A19="-",-1,1)</f>
        <v>-1</v>
      </c>
      <c r="C19" s="6" t="s">
        <v>12</v>
      </c>
      <c r="D19" s="6">
        <v>500</v>
      </c>
      <c r="E19" s="6">
        <v>16</v>
      </c>
      <c r="F19" s="6">
        <f>INDEX('Gama PVCO'!$A$2:$E$17,MATCH(D19,'Gama PVCO'!$A$2:$A$17,0),MATCH(E19,'Gama PVCO'!$B$1:$E$1,0)+1)</f>
        <v>472.8</v>
      </c>
      <c r="G19" s="6">
        <f t="shared" ref="G19:G24" si="0">PI()*(F19/1000)^2/4</f>
        <v>0.17556777978215943</v>
      </c>
      <c r="H19" s="6">
        <v>1200</v>
      </c>
      <c r="I19" s="6">
        <v>240</v>
      </c>
      <c r="J19" s="6">
        <f t="shared" ref="J19:J24" si="1">I19/1000/G19</f>
        <v>1.3669934215593922</v>
      </c>
      <c r="K19" s="6">
        <f t="shared" ref="K19:K24" si="2">(J19/(0.36*140*(F19/1000)^0.63))^(1/0.54)*1000</f>
        <v>3.0082444033411289</v>
      </c>
      <c r="L19" s="6">
        <f t="shared" ref="L19:L24" si="3">K19*H19/1000*B19</f>
        <v>-3.6098932840093547</v>
      </c>
      <c r="M19" s="6">
        <f t="shared" ref="M19:M24" si="4">ABS(L19/I19)</f>
        <v>1.5041222016705645E-2</v>
      </c>
    </row>
    <row r="20" spans="1:13" x14ac:dyDescent="0.3">
      <c r="A20" s="7" t="s">
        <v>13</v>
      </c>
      <c r="B20" s="7">
        <f t="shared" ref="B20:B24" si="5">IF(A20="-",-1,1)</f>
        <v>-1</v>
      </c>
      <c r="C20" s="6" t="s">
        <v>49</v>
      </c>
      <c r="D20" s="6">
        <v>400</v>
      </c>
      <c r="E20" s="6">
        <v>16</v>
      </c>
      <c r="F20" s="6">
        <f>INDEX('Gama PVCO'!$A$2:$E$17,MATCH(D20,'Gama PVCO'!$A$2:$A$17,0),MATCH(E20,'Gama PVCO'!$B$1:$E$1,0)+1)</f>
        <v>378.4</v>
      </c>
      <c r="G20" s="6">
        <f t="shared" si="0"/>
        <v>0.11245846124719851</v>
      </c>
      <c r="H20" s="6">
        <v>1000</v>
      </c>
      <c r="I20" s="6">
        <v>160</v>
      </c>
      <c r="J20" s="6">
        <f t="shared" si="1"/>
        <v>1.4227475480773202</v>
      </c>
      <c r="K20" s="6">
        <f t="shared" si="2"/>
        <v>4.2005996735754509</v>
      </c>
      <c r="L20" s="6">
        <f t="shared" si="3"/>
        <v>-4.2005996735754509</v>
      </c>
      <c r="M20" s="6">
        <f t="shared" si="4"/>
        <v>2.6253747959846568E-2</v>
      </c>
    </row>
    <row r="21" spans="1:13" x14ac:dyDescent="0.3">
      <c r="A21" s="7" t="s">
        <v>13</v>
      </c>
      <c r="B21" s="7">
        <f t="shared" si="5"/>
        <v>-1</v>
      </c>
      <c r="C21" s="6" t="s">
        <v>15</v>
      </c>
      <c r="D21" s="6">
        <v>400</v>
      </c>
      <c r="E21" s="6">
        <v>16</v>
      </c>
      <c r="F21" s="6">
        <f>INDEX('Gama PVCO'!$A$2:$E$17,MATCH(D21,'Gama PVCO'!$A$2:$A$17,0),MATCH(E21,'Gama PVCO'!$B$1:$E$1,0)+1)</f>
        <v>378.4</v>
      </c>
      <c r="G21" s="6">
        <f t="shared" si="0"/>
        <v>0.11245846124719851</v>
      </c>
      <c r="H21" s="6">
        <v>800</v>
      </c>
      <c r="I21" s="6">
        <v>150</v>
      </c>
      <c r="J21" s="6">
        <f t="shared" si="1"/>
        <v>1.3338258263224876</v>
      </c>
      <c r="K21" s="6">
        <f t="shared" si="2"/>
        <v>3.7274021431483377</v>
      </c>
      <c r="L21" s="6">
        <f t="shared" si="3"/>
        <v>-2.9819217145186703</v>
      </c>
      <c r="M21" s="6">
        <f t="shared" si="4"/>
        <v>1.9879478096791137E-2</v>
      </c>
    </row>
    <row r="22" spans="1:13" x14ac:dyDescent="0.3">
      <c r="A22" s="7" t="s">
        <v>13</v>
      </c>
      <c r="B22" s="7">
        <f t="shared" si="5"/>
        <v>-1</v>
      </c>
      <c r="C22" s="6" t="s">
        <v>50</v>
      </c>
      <c r="D22" s="6">
        <v>315</v>
      </c>
      <c r="E22" s="6">
        <v>16</v>
      </c>
      <c r="F22" s="6">
        <f>INDEX('Gama PVCO'!$A$2:$E$17,MATCH(D22,'Gama PVCO'!$A$2:$A$17,0),MATCH(E22,'Gama PVCO'!$B$1:$E$1,0)+1)</f>
        <v>298</v>
      </c>
      <c r="G22" s="6">
        <f t="shared" si="0"/>
        <v>6.9746498502346987E-2</v>
      </c>
      <c r="H22" s="6">
        <v>1200</v>
      </c>
      <c r="I22" s="6">
        <v>90</v>
      </c>
      <c r="J22" s="6">
        <f t="shared" si="1"/>
        <v>1.2903873589721708</v>
      </c>
      <c r="K22" s="6">
        <f t="shared" si="2"/>
        <v>4.6323614530016757</v>
      </c>
      <c r="L22" s="6">
        <f t="shared" si="3"/>
        <v>-5.558833743602011</v>
      </c>
      <c r="M22" s="6">
        <f t="shared" si="4"/>
        <v>6.1764819373355678E-2</v>
      </c>
    </row>
    <row r="23" spans="1:13" x14ac:dyDescent="0.3">
      <c r="A23" s="7" t="s">
        <v>13</v>
      </c>
      <c r="B23" s="7">
        <f t="shared" si="5"/>
        <v>-1</v>
      </c>
      <c r="C23" s="6" t="s">
        <v>51</v>
      </c>
      <c r="D23" s="6">
        <v>315</v>
      </c>
      <c r="E23" s="6">
        <v>16</v>
      </c>
      <c r="F23" s="6">
        <f>INDEX('Gama PVCO'!$A$2:$E$17,MATCH(D23,'Gama PVCO'!$A$2:$A$17,0),MATCH(E23,'Gama PVCO'!$B$1:$E$1,0)+1)</f>
        <v>298</v>
      </c>
      <c r="G23" s="6">
        <f t="shared" si="0"/>
        <v>6.9746498502346987E-2</v>
      </c>
      <c r="H23" s="6">
        <v>900</v>
      </c>
      <c r="I23" s="6">
        <v>80</v>
      </c>
      <c r="J23" s="6">
        <f t="shared" si="1"/>
        <v>1.1470109857530408</v>
      </c>
      <c r="K23" s="6">
        <f t="shared" si="2"/>
        <v>3.7245648954712771</v>
      </c>
      <c r="L23" s="6">
        <f t="shared" si="3"/>
        <v>-3.3521084059241493</v>
      </c>
      <c r="M23" s="6">
        <f t="shared" si="4"/>
        <v>4.1901355074051863E-2</v>
      </c>
    </row>
    <row r="24" spans="1:13" x14ac:dyDescent="0.3">
      <c r="A24" s="7" t="s">
        <v>11</v>
      </c>
      <c r="B24" s="7">
        <f t="shared" si="5"/>
        <v>1</v>
      </c>
      <c r="C24" s="6" t="s">
        <v>57</v>
      </c>
      <c r="D24" s="6">
        <v>225</v>
      </c>
      <c r="E24" s="6">
        <v>16</v>
      </c>
      <c r="F24" s="6">
        <f>INDEX('Gama PVCO'!$A$2:$E$17,MATCH(D24,'Gama PVCO'!$A$2:$A$17,0),MATCH(E24,'Gama PVCO'!$B$1:$E$1,0)+1)</f>
        <v>212.8</v>
      </c>
      <c r="G24" s="6">
        <f t="shared" si="0"/>
        <v>3.5565844767583905E-2</v>
      </c>
      <c r="H24" s="6">
        <v>1300</v>
      </c>
      <c r="I24" s="6">
        <v>40</v>
      </c>
      <c r="J24" s="6">
        <f t="shared" si="1"/>
        <v>1.1246745370844546</v>
      </c>
      <c r="K24" s="6">
        <f t="shared" si="2"/>
        <v>5.3195899201372594</v>
      </c>
      <c r="L24" s="6">
        <f t="shared" si="3"/>
        <v>6.9154668961784376</v>
      </c>
      <c r="M24" s="6">
        <f t="shared" si="4"/>
        <v>0.17288667240446093</v>
      </c>
    </row>
    <row r="25" spans="1:13" x14ac:dyDescent="0.3">
      <c r="L25" s="8">
        <f>SUM(L19:L24)</f>
        <v>-12.7878899254512</v>
      </c>
      <c r="M25" s="8">
        <f>SUM(M19:M24)</f>
        <v>0.33772729492521181</v>
      </c>
    </row>
    <row r="26" spans="1:13" s="18" customFormat="1" x14ac:dyDescent="0.3">
      <c r="A26" s="17" t="s">
        <v>53</v>
      </c>
      <c r="L26" s="19"/>
      <c r="M26" s="19"/>
    </row>
    <row r="27" spans="1:13" ht="43.2" x14ac:dyDescent="0.3">
      <c r="A27" s="9" t="s">
        <v>0</v>
      </c>
      <c r="B27" s="9"/>
      <c r="C27" s="10" t="s">
        <v>1</v>
      </c>
      <c r="D27" s="9" t="s">
        <v>2</v>
      </c>
      <c r="E27" s="9" t="s">
        <v>46</v>
      </c>
      <c r="F27" s="9" t="s">
        <v>3</v>
      </c>
      <c r="G27" s="9" t="s">
        <v>4</v>
      </c>
      <c r="H27" s="9" t="s">
        <v>5</v>
      </c>
      <c r="I27" s="9" t="s">
        <v>6</v>
      </c>
      <c r="J27" s="9" t="s">
        <v>7</v>
      </c>
      <c r="K27" s="9" t="s">
        <v>8</v>
      </c>
      <c r="L27" s="9" t="s">
        <v>9</v>
      </c>
      <c r="M27" s="9" t="s">
        <v>10</v>
      </c>
    </row>
    <row r="28" spans="1:13" x14ac:dyDescent="0.3">
      <c r="A28" s="7" t="s">
        <v>13</v>
      </c>
      <c r="B28" s="7">
        <f t="shared" ref="B28:B30" si="6">IF(A28="-",-1,1)</f>
        <v>-1</v>
      </c>
      <c r="C28" s="6" t="s">
        <v>14</v>
      </c>
      <c r="D28" s="6">
        <v>315</v>
      </c>
      <c r="E28" s="6">
        <v>16</v>
      </c>
      <c r="F28" s="6">
        <f>INDEX('Gama PVCO'!$A$2:$E$17,MATCH(D28,'Gama PVCO'!$A$2:$A$17,0),MATCH(E28,'Gama PVCO'!$B$1:$E$1,0)+1)</f>
        <v>298</v>
      </c>
      <c r="G28" s="6">
        <f>PI()*(F28/1000)^2/4</f>
        <v>6.9746498502346987E-2</v>
      </c>
      <c r="H28" s="6">
        <v>1300</v>
      </c>
      <c r="I28" s="6">
        <v>100</v>
      </c>
      <c r="J28" s="6">
        <f>I28/1000/G28</f>
        <v>1.433763732191301</v>
      </c>
      <c r="K28" s="6">
        <f>(J28/(0.36*140*(F28/1000)^0.63))^(1/0.54)*1000</f>
        <v>5.6303907074212187</v>
      </c>
      <c r="L28" s="6">
        <f>K28*H28/1000*B28</f>
        <v>-7.3195079196475845</v>
      </c>
      <c r="M28" s="6">
        <f>ABS(L28/I28)</f>
        <v>7.3195079196475846E-2</v>
      </c>
    </row>
    <row r="29" spans="1:13" x14ac:dyDescent="0.3">
      <c r="A29" s="7" t="s">
        <v>13</v>
      </c>
      <c r="B29" s="7">
        <f t="shared" si="6"/>
        <v>-1</v>
      </c>
      <c r="C29" s="6" t="s">
        <v>54</v>
      </c>
      <c r="D29" s="6">
        <v>250</v>
      </c>
      <c r="E29" s="6">
        <v>16</v>
      </c>
      <c r="F29" s="6">
        <f>INDEX('Gama PVCO'!$A$2:$E$17,MATCH(D29,'Gama PVCO'!$A$2:$A$17,0),MATCH(E29,'Gama PVCO'!$B$1:$E$1,0)+1)</f>
        <v>236.4</v>
      </c>
      <c r="G29" s="6">
        <f>PI()*(F29/1000)^2/4</f>
        <v>4.3891944945539857E-2</v>
      </c>
      <c r="H29" s="6">
        <v>1100</v>
      </c>
      <c r="I29" s="6">
        <v>60</v>
      </c>
      <c r="J29" s="6">
        <f>I29/1000/G29</f>
        <v>1.3669934215593922</v>
      </c>
      <c r="K29" s="6">
        <f>(J29/(0.36*140*(F29/1000)^0.63))^(1/0.54)*1000</f>
        <v>6.7532803495789793</v>
      </c>
      <c r="L29" s="6">
        <f>K29*H29/1000*B29</f>
        <v>-7.4286083845368776</v>
      </c>
      <c r="M29" s="6">
        <f>ABS(L29/I29)</f>
        <v>0.12381013974228129</v>
      </c>
    </row>
    <row r="30" spans="1:13" x14ac:dyDescent="0.3">
      <c r="A30" s="7" t="s">
        <v>11</v>
      </c>
      <c r="B30" s="7">
        <f t="shared" si="6"/>
        <v>1</v>
      </c>
      <c r="C30" s="6" t="s">
        <v>55</v>
      </c>
      <c r="D30" s="6">
        <v>160</v>
      </c>
      <c r="E30" s="6">
        <v>16</v>
      </c>
      <c r="F30" s="6">
        <f>INDEX('Gama PVCO'!$A$2:$E$17,MATCH(D30,'Gama PVCO'!$A$2:$A$17,0),MATCH(E30,'Gama PVCO'!$B$1:$E$1,0)+1)</f>
        <v>151.4</v>
      </c>
      <c r="G30" s="6">
        <f>PI()*(F30/1000)^2/4</f>
        <v>1.8002865285469776E-2</v>
      </c>
      <c r="H30" s="6">
        <v>1400</v>
      </c>
      <c r="I30" s="6">
        <v>20</v>
      </c>
      <c r="J30" s="6">
        <f>I30/1000/G30</f>
        <v>1.1109342697877167</v>
      </c>
      <c r="K30" s="6">
        <f>(J30/(0.36*140*(F30/1000)^0.63))^(1/0.54)*1000</f>
        <v>7.7353283280110148</v>
      </c>
      <c r="L30" s="6">
        <f>K30*H30/1000*B30</f>
        <v>10.829459659215422</v>
      </c>
      <c r="M30" s="6">
        <f>ABS(L30/I30)</f>
        <v>0.54147298296077107</v>
      </c>
    </row>
    <row r="31" spans="1:13" x14ac:dyDescent="0.3">
      <c r="L31" s="8">
        <f>SUM(L28:L30)</f>
        <v>-3.9186566449690403</v>
      </c>
      <c r="M31" s="8">
        <f>SUM(M28:M30)</f>
        <v>0.73847820189952817</v>
      </c>
    </row>
    <row r="32" spans="1:13" s="18" customFormat="1" x14ac:dyDescent="0.3">
      <c r="L32" s="19"/>
      <c r="M32" s="19"/>
    </row>
    <row r="33" spans="1:13" x14ac:dyDescent="0.3">
      <c r="C33" s="11" t="s">
        <v>56</v>
      </c>
      <c r="D33" s="12">
        <f>-L25/(2*M25)</f>
        <v>18.932271861951548</v>
      </c>
      <c r="E33" s="12"/>
      <c r="F33" s="12" t="s">
        <v>16</v>
      </c>
      <c r="G33" s="1"/>
      <c r="H33" s="11" t="s">
        <v>56</v>
      </c>
      <c r="I33" s="12">
        <f>-L31/(2*M31)</f>
        <v>2.653197233777107</v>
      </c>
      <c r="J33" s="12"/>
      <c r="K33" s="12" t="s">
        <v>16</v>
      </c>
    </row>
    <row r="35" spans="1:13" x14ac:dyDescent="0.3">
      <c r="A35" s="17" t="s">
        <v>48</v>
      </c>
    </row>
    <row r="36" spans="1:13" ht="43.2" x14ac:dyDescent="0.3">
      <c r="A36" s="9" t="s">
        <v>0</v>
      </c>
      <c r="B36" s="9"/>
      <c r="C36" s="10" t="s">
        <v>1</v>
      </c>
      <c r="D36" s="9" t="s">
        <v>2</v>
      </c>
      <c r="E36" s="9" t="s">
        <v>46</v>
      </c>
      <c r="F36" s="9" t="s">
        <v>3</v>
      </c>
      <c r="G36" s="9" t="s">
        <v>4</v>
      </c>
      <c r="H36" s="9" t="s">
        <v>5</v>
      </c>
      <c r="I36" s="9" t="s">
        <v>6</v>
      </c>
      <c r="J36" s="9" t="s">
        <v>7</v>
      </c>
      <c r="K36" s="9" t="s">
        <v>8</v>
      </c>
      <c r="L36" s="9" t="s">
        <v>9</v>
      </c>
      <c r="M36" s="9" t="s">
        <v>10</v>
      </c>
    </row>
    <row r="37" spans="1:13" x14ac:dyDescent="0.3">
      <c r="A37" s="7" t="s">
        <v>13</v>
      </c>
      <c r="B37" s="7">
        <f>IF(A37="-",-1,1)</f>
        <v>-1</v>
      </c>
      <c r="C37" s="6" t="s">
        <v>12</v>
      </c>
      <c r="D37" s="6">
        <v>500</v>
      </c>
      <c r="E37" s="6">
        <v>16</v>
      </c>
      <c r="F37" s="6">
        <f>INDEX('Gama PVCO'!$A$2:$E$17,MATCH(D37,'Gama PVCO'!$A$2:$A$17,0),MATCH(E37,'Gama PVCO'!$B$1:$E$1,0)+1)</f>
        <v>472.8</v>
      </c>
      <c r="G37" s="6">
        <f t="shared" ref="G37:G42" si="7">PI()*(F37/1000)^2/4</f>
        <v>0.17556777978215943</v>
      </c>
      <c r="H37" s="6">
        <v>1200</v>
      </c>
      <c r="I37" s="6">
        <f>I19+B37*$D$33</f>
        <v>221.06772813804844</v>
      </c>
      <c r="J37" s="6">
        <f t="shared" ref="J37:J42" si="8">I37/1000/G37</f>
        <v>1.2591588753491347</v>
      </c>
      <c r="K37" s="6">
        <f t="shared" ref="K37:K42" si="9">(J37/(0.36*140*(F37/1000)^0.63))^(1/0.54)*1000</f>
        <v>2.5836169747791873</v>
      </c>
      <c r="L37" s="6">
        <f t="shared" ref="L37:L42" si="10">K37*H37/1000*B37</f>
        <v>-3.1003403697350245</v>
      </c>
      <c r="M37" s="6">
        <f t="shared" ref="M37:M42" si="11">ABS(L37/I37)</f>
        <v>1.4024391510455923E-2</v>
      </c>
    </row>
    <row r="38" spans="1:13" x14ac:dyDescent="0.3">
      <c r="A38" s="7" t="s">
        <v>13</v>
      </c>
      <c r="B38" s="7">
        <f t="shared" ref="B38:B42" si="12">IF(A38="-",-1,1)</f>
        <v>-1</v>
      </c>
      <c r="C38" s="6" t="s">
        <v>49</v>
      </c>
      <c r="D38" s="6">
        <v>400</v>
      </c>
      <c r="E38" s="6">
        <v>16</v>
      </c>
      <c r="F38" s="6">
        <f>INDEX('Gama PVCO'!$A$2:$E$17,MATCH(D38,'Gama PVCO'!$A$2:$A$17,0),MATCH(E38,'Gama PVCO'!$B$1:$E$1,0)+1)</f>
        <v>378.4</v>
      </c>
      <c r="G38" s="6">
        <f t="shared" si="7"/>
        <v>0.11245846124719851</v>
      </c>
      <c r="H38" s="6">
        <v>1000</v>
      </c>
      <c r="I38" s="6">
        <f t="shared" ref="I38:I42" si="13">I20+B38*$D$33</f>
        <v>141.06772813804844</v>
      </c>
      <c r="J38" s="6">
        <f t="shared" si="8"/>
        <v>1.25439852700779</v>
      </c>
      <c r="K38" s="6">
        <f t="shared" si="9"/>
        <v>3.3268194958201631</v>
      </c>
      <c r="L38" s="6">
        <f t="shared" si="10"/>
        <v>-3.3268194958201631</v>
      </c>
      <c r="M38" s="6">
        <f t="shared" si="11"/>
        <v>2.3583136552426422E-2</v>
      </c>
    </row>
    <row r="39" spans="1:13" x14ac:dyDescent="0.3">
      <c r="A39" s="7" t="s">
        <v>13</v>
      </c>
      <c r="B39" s="7">
        <f t="shared" si="12"/>
        <v>-1</v>
      </c>
      <c r="C39" s="6" t="s">
        <v>15</v>
      </c>
      <c r="D39" s="6">
        <v>400</v>
      </c>
      <c r="E39" s="6">
        <v>16</v>
      </c>
      <c r="F39" s="6">
        <f>INDEX('Gama PVCO'!$A$2:$E$17,MATCH(D39,'Gama PVCO'!$A$2:$A$17,0),MATCH(E39,'Gama PVCO'!$B$1:$E$1,0)+1)</f>
        <v>378.4</v>
      </c>
      <c r="G39" s="6">
        <f t="shared" si="7"/>
        <v>0.11245846124719851</v>
      </c>
      <c r="H39" s="6">
        <v>800</v>
      </c>
      <c r="I39" s="6">
        <f t="shared" si="13"/>
        <v>131.06772813804844</v>
      </c>
      <c r="J39" s="6">
        <f t="shared" si="8"/>
        <v>1.1654768052529574</v>
      </c>
      <c r="K39" s="6">
        <f t="shared" si="9"/>
        <v>2.9033279079040843</v>
      </c>
      <c r="L39" s="6">
        <f t="shared" si="10"/>
        <v>-2.3226623263232673</v>
      </c>
      <c r="M39" s="6">
        <f t="shared" si="11"/>
        <v>1.7721084811029145E-2</v>
      </c>
    </row>
    <row r="40" spans="1:13" x14ac:dyDescent="0.3">
      <c r="A40" s="7" t="s">
        <v>13</v>
      </c>
      <c r="B40" s="7">
        <f t="shared" si="12"/>
        <v>-1</v>
      </c>
      <c r="C40" s="6" t="s">
        <v>50</v>
      </c>
      <c r="D40" s="6">
        <v>315</v>
      </c>
      <c r="E40" s="6">
        <v>16</v>
      </c>
      <c r="F40" s="6">
        <f>INDEX('Gama PVCO'!$A$2:$E$17,MATCH(D40,'Gama PVCO'!$A$2:$A$17,0),MATCH(E40,'Gama PVCO'!$B$1:$E$1,0)+1)</f>
        <v>298</v>
      </c>
      <c r="G40" s="6">
        <f t="shared" si="7"/>
        <v>6.9746498502346987E-2</v>
      </c>
      <c r="H40" s="6">
        <v>1200</v>
      </c>
      <c r="I40" s="6">
        <f t="shared" si="13"/>
        <v>71.067728138048452</v>
      </c>
      <c r="J40" s="6">
        <f t="shared" si="8"/>
        <v>1.018943311335651</v>
      </c>
      <c r="K40" s="6">
        <f t="shared" si="9"/>
        <v>2.9912854040565988</v>
      </c>
      <c r="L40" s="6">
        <f t="shared" si="10"/>
        <v>-3.5895424848679185</v>
      </c>
      <c r="M40" s="6">
        <f t="shared" si="11"/>
        <v>5.0508755224245569E-2</v>
      </c>
    </row>
    <row r="41" spans="1:13" x14ac:dyDescent="0.3">
      <c r="A41" s="7" t="s">
        <v>13</v>
      </c>
      <c r="B41" s="7">
        <f t="shared" si="12"/>
        <v>-1</v>
      </c>
      <c r="C41" s="6" t="s">
        <v>51</v>
      </c>
      <c r="D41" s="6">
        <v>315</v>
      </c>
      <c r="E41" s="6">
        <v>16</v>
      </c>
      <c r="F41" s="6">
        <f>INDEX('Gama PVCO'!$A$2:$E$17,MATCH(D41,'Gama PVCO'!$A$2:$A$17,0),MATCH(E41,'Gama PVCO'!$B$1:$E$1,0)+1)</f>
        <v>298</v>
      </c>
      <c r="G41" s="6">
        <f t="shared" si="7"/>
        <v>6.9746498502346987E-2</v>
      </c>
      <c r="H41" s="6">
        <v>900</v>
      </c>
      <c r="I41" s="6">
        <f t="shared" si="13"/>
        <v>61.067728138048452</v>
      </c>
      <c r="J41" s="6">
        <f t="shared" si="8"/>
        <v>0.87556693811652075</v>
      </c>
      <c r="K41" s="6">
        <f t="shared" si="9"/>
        <v>2.2588825493894809</v>
      </c>
      <c r="L41" s="6">
        <f t="shared" si="10"/>
        <v>-2.0329942944505328</v>
      </c>
      <c r="M41" s="6">
        <f t="shared" si="11"/>
        <v>3.3290812617996657E-2</v>
      </c>
    </row>
    <row r="42" spans="1:13" x14ac:dyDescent="0.3">
      <c r="A42" s="7" t="s">
        <v>11</v>
      </c>
      <c r="B42" s="7">
        <f t="shared" si="12"/>
        <v>1</v>
      </c>
      <c r="C42" s="6" t="s">
        <v>52</v>
      </c>
      <c r="D42" s="6">
        <v>225</v>
      </c>
      <c r="E42" s="6">
        <v>16</v>
      </c>
      <c r="F42" s="6">
        <f>INDEX('Gama PVCO'!$A$2:$E$17,MATCH(D42,'Gama PVCO'!$A$2:$A$17,0),MATCH(E42,'Gama PVCO'!$B$1:$E$1,0)+1)</f>
        <v>212.8</v>
      </c>
      <c r="G42" s="6">
        <f t="shared" si="7"/>
        <v>3.5565844767583905E-2</v>
      </c>
      <c r="H42" s="6">
        <v>1300</v>
      </c>
      <c r="I42" s="6">
        <f t="shared" si="13"/>
        <v>58.932271861951548</v>
      </c>
      <c r="J42" s="6">
        <f t="shared" si="8"/>
        <v>1.6569906393918896</v>
      </c>
      <c r="K42" s="6">
        <f t="shared" si="9"/>
        <v>10.902653609819243</v>
      </c>
      <c r="L42" s="6">
        <f t="shared" si="10"/>
        <v>14.173449692765017</v>
      </c>
      <c r="M42" s="6">
        <f t="shared" si="11"/>
        <v>0.24050404379397128</v>
      </c>
    </row>
    <row r="43" spans="1:13" x14ac:dyDescent="0.3">
      <c r="L43" s="8">
        <f>SUM(L37:L42)</f>
        <v>-0.19890927843188955</v>
      </c>
      <c r="M43" s="8">
        <f>SUM(M37:M42)</f>
        <v>0.37963222451012502</v>
      </c>
    </row>
    <row r="44" spans="1:13" s="18" customFormat="1" x14ac:dyDescent="0.3">
      <c r="A44" s="17" t="s">
        <v>53</v>
      </c>
      <c r="L44" s="19"/>
      <c r="M44" s="19"/>
    </row>
    <row r="45" spans="1:13" ht="43.2" x14ac:dyDescent="0.3">
      <c r="A45" s="9" t="s">
        <v>0</v>
      </c>
      <c r="B45" s="9"/>
      <c r="C45" s="10" t="s">
        <v>1</v>
      </c>
      <c r="D45" s="9" t="s">
        <v>2</v>
      </c>
      <c r="E45" s="9" t="s">
        <v>46</v>
      </c>
      <c r="F45" s="9" t="s">
        <v>3</v>
      </c>
      <c r="G45" s="9" t="s">
        <v>4</v>
      </c>
      <c r="H45" s="9" t="s">
        <v>5</v>
      </c>
      <c r="I45" s="9" t="s">
        <v>6</v>
      </c>
      <c r="J45" s="9" t="s">
        <v>7</v>
      </c>
      <c r="K45" s="9" t="s">
        <v>8</v>
      </c>
      <c r="L45" s="9" t="s">
        <v>9</v>
      </c>
      <c r="M45" s="9" t="s">
        <v>10</v>
      </c>
    </row>
    <row r="46" spans="1:13" x14ac:dyDescent="0.3">
      <c r="A46" s="7" t="s">
        <v>13</v>
      </c>
      <c r="B46" s="7">
        <f t="shared" ref="B46:B48" si="14">IF(A46="-",-1,1)</f>
        <v>-1</v>
      </c>
      <c r="C46" s="6" t="s">
        <v>14</v>
      </c>
      <c r="D46" s="6">
        <v>315</v>
      </c>
      <c r="E46" s="6">
        <v>16</v>
      </c>
      <c r="F46" s="6">
        <f>INDEX('Gama PVCO'!$A$2:$E$17,MATCH(D46,'Gama PVCO'!$A$2:$A$17,0),MATCH(E46,'Gama PVCO'!$B$1:$E$1,0)+1)</f>
        <v>298</v>
      </c>
      <c r="G46" s="6">
        <f>PI()*(F46/1000)^2/4</f>
        <v>6.9746498502346987E-2</v>
      </c>
      <c r="H46" s="6">
        <v>1300</v>
      </c>
      <c r="I46" s="6">
        <f>I28+B46*$I$33</f>
        <v>97.346802766222893</v>
      </c>
      <c r="J46" s="6">
        <f>I46/1000/G46</f>
        <v>1.3957231525099019</v>
      </c>
      <c r="K46" s="6">
        <f>(J46/(0.36*140*(F46/1000)^0.63))^(1/0.54)*1000</f>
        <v>5.3568814683633725</v>
      </c>
      <c r="L46" s="6">
        <f>K46*H46/1000*B46</f>
        <v>-6.9639459088723843</v>
      </c>
      <c r="M46" s="6">
        <f>ABS(L46/I46)</f>
        <v>7.1537489788916969E-2</v>
      </c>
    </row>
    <row r="47" spans="1:13" x14ac:dyDescent="0.3">
      <c r="A47" s="7" t="s">
        <v>13</v>
      </c>
      <c r="B47" s="7">
        <f t="shared" si="14"/>
        <v>-1</v>
      </c>
      <c r="C47" s="6" t="s">
        <v>54</v>
      </c>
      <c r="D47" s="6">
        <v>250</v>
      </c>
      <c r="E47" s="6">
        <v>16</v>
      </c>
      <c r="F47" s="6">
        <f>INDEX('Gama PVCO'!$A$2:$E$17,MATCH(D47,'Gama PVCO'!$A$2:$A$17,0),MATCH(E47,'Gama PVCO'!$B$1:$E$1,0)+1)</f>
        <v>236.4</v>
      </c>
      <c r="G47" s="6">
        <f>PI()*(F47/1000)^2/4</f>
        <v>4.3891944945539857E-2</v>
      </c>
      <c r="H47" s="6">
        <v>1100</v>
      </c>
      <c r="I47" s="6">
        <f t="shared" ref="I47:I48" si="15">I29+B47*$I$33</f>
        <v>57.346802766222893</v>
      </c>
      <c r="J47" s="6">
        <f>I47/1000/G47</f>
        <v>1.3065450354815109</v>
      </c>
      <c r="K47" s="6">
        <f>(J47/(0.36*140*(F47/1000)^0.63))^(1/0.54)*1000</f>
        <v>6.2107011180666047</v>
      </c>
      <c r="L47" s="6">
        <f>K47*H47/1000*B47</f>
        <v>-6.8317712298732651</v>
      </c>
      <c r="M47" s="6">
        <f>ABS(L47/I47)</f>
        <v>0.11913081288460529</v>
      </c>
    </row>
    <row r="48" spans="1:13" x14ac:dyDescent="0.3">
      <c r="A48" s="7" t="s">
        <v>11</v>
      </c>
      <c r="B48" s="7">
        <f t="shared" si="14"/>
        <v>1</v>
      </c>
      <c r="C48" s="6" t="s">
        <v>55</v>
      </c>
      <c r="D48" s="6">
        <v>160</v>
      </c>
      <c r="E48" s="6">
        <v>16</v>
      </c>
      <c r="F48" s="6">
        <f>INDEX('Gama PVCO'!$A$2:$E$17,MATCH(D48,'Gama PVCO'!$A$2:$A$17,0),MATCH(E48,'Gama PVCO'!$B$1:$E$1,0)+1)</f>
        <v>151.4</v>
      </c>
      <c r="G48" s="6">
        <f>PI()*(F48/1000)^2/4</f>
        <v>1.8002865285469776E-2</v>
      </c>
      <c r="H48" s="6">
        <v>1400</v>
      </c>
      <c r="I48" s="6">
        <f t="shared" si="15"/>
        <v>22.653197233777107</v>
      </c>
      <c r="J48" s="6">
        <f>I48/1000/G48</f>
        <v>1.2583106563631645</v>
      </c>
      <c r="K48" s="6">
        <f>(J48/(0.36*140*(F48/1000)^0.63))^(1/0.54)*1000</f>
        <v>9.7423343697485283</v>
      </c>
      <c r="L48" s="6">
        <f>K48*H48/1000*B48</f>
        <v>13.639268117647941</v>
      </c>
      <c r="M48" s="6">
        <f>ABS(L48/I48)</f>
        <v>0.6020902028483236</v>
      </c>
    </row>
    <row r="49" spans="1:13" x14ac:dyDescent="0.3">
      <c r="L49" s="8">
        <f>SUM(L46:L48)</f>
        <v>-0.15644902109770875</v>
      </c>
      <c r="M49" s="8">
        <f>SUM(M46:M48)</f>
        <v>0.79275850552184579</v>
      </c>
    </row>
    <row r="51" spans="1:13" x14ac:dyDescent="0.3">
      <c r="C51" s="11" t="s">
        <v>56</v>
      </c>
      <c r="D51" s="12">
        <f>-L43/(2*M43)</f>
        <v>0.26197628334707468</v>
      </c>
      <c r="E51" s="12"/>
      <c r="F51" s="12" t="s">
        <v>16</v>
      </c>
      <c r="G51" s="1"/>
      <c r="H51" s="11" t="s">
        <v>56</v>
      </c>
      <c r="I51" s="12">
        <f>-L49/(2*M49)</f>
        <v>9.8673820594787381E-2</v>
      </c>
      <c r="J51" s="12"/>
      <c r="K51" s="12" t="s">
        <v>16</v>
      </c>
    </row>
    <row r="53" spans="1:13" x14ac:dyDescent="0.3">
      <c r="A53" s="17" t="s">
        <v>48</v>
      </c>
    </row>
    <row r="54" spans="1:13" ht="43.2" x14ac:dyDescent="0.3">
      <c r="A54" s="9" t="s">
        <v>0</v>
      </c>
      <c r="B54" s="9"/>
      <c r="C54" s="10" t="s">
        <v>1</v>
      </c>
      <c r="D54" s="9" t="s">
        <v>2</v>
      </c>
      <c r="E54" s="9" t="s">
        <v>46</v>
      </c>
      <c r="F54" s="9" t="s">
        <v>3</v>
      </c>
      <c r="G54" s="9" t="s">
        <v>4</v>
      </c>
      <c r="H54" s="9" t="s">
        <v>5</v>
      </c>
      <c r="I54" s="9" t="s">
        <v>6</v>
      </c>
      <c r="J54" s="9" t="s">
        <v>7</v>
      </c>
      <c r="K54" s="9" t="s">
        <v>8</v>
      </c>
      <c r="L54" s="9" t="s">
        <v>9</v>
      </c>
      <c r="M54" s="9" t="s">
        <v>10</v>
      </c>
    </row>
    <row r="55" spans="1:13" x14ac:dyDescent="0.3">
      <c r="A55" s="7" t="s">
        <v>13</v>
      </c>
      <c r="B55" s="7">
        <f>IF(A55="-",-1,1)</f>
        <v>-1</v>
      </c>
      <c r="C55" s="6" t="s">
        <v>12</v>
      </c>
      <c r="D55" s="6">
        <v>500</v>
      </c>
      <c r="E55" s="6">
        <v>16</v>
      </c>
      <c r="F55" s="6">
        <f>INDEX('Gama PVCO'!$A$2:$E$17,MATCH(D55,'Gama PVCO'!$A$2:$A$17,0),MATCH(E55,'Gama PVCO'!$B$1:$E$1,0)+1)</f>
        <v>472.8</v>
      </c>
      <c r="G55" s="6">
        <f t="shared" ref="G55:G60" si="16">PI()*(F55/1000)^2/4</f>
        <v>0.17556777978215943</v>
      </c>
      <c r="H55" s="6">
        <v>1200</v>
      </c>
      <c r="I55" s="6">
        <f>I37+B55*$D$51</f>
        <v>220.80575185470136</v>
      </c>
      <c r="J55" s="6">
        <f t="shared" ref="J55:J60" si="17">I55/1000/G55</f>
        <v>1.2576667092827181</v>
      </c>
      <c r="K55" s="6">
        <f t="shared" ref="K55:K60" si="18">(J55/(0.36*140*(F55/1000)^0.63))^(1/0.54)*1000</f>
        <v>2.5779499942254755</v>
      </c>
      <c r="L55" s="6">
        <f t="shared" ref="L55:L60" si="19">K55*H55/1000*B55</f>
        <v>-3.0935399930705709</v>
      </c>
      <c r="M55" s="6">
        <f t="shared" ref="M55:M60" si="20">ABS(L55/I55)</f>
        <v>1.4010232827205692E-2</v>
      </c>
    </row>
    <row r="56" spans="1:13" x14ac:dyDescent="0.3">
      <c r="A56" s="7" t="s">
        <v>13</v>
      </c>
      <c r="B56" s="7">
        <f t="shared" ref="B56:B60" si="21">IF(A56="-",-1,1)</f>
        <v>-1</v>
      </c>
      <c r="C56" s="6" t="s">
        <v>49</v>
      </c>
      <c r="D56" s="6">
        <v>400</v>
      </c>
      <c r="E56" s="6">
        <v>16</v>
      </c>
      <c r="F56" s="6">
        <f>INDEX('Gama PVCO'!$A$2:$E$17,MATCH(D56,'Gama PVCO'!$A$2:$A$17,0),MATCH(E56,'Gama PVCO'!$B$1:$E$1,0)+1)</f>
        <v>378.4</v>
      </c>
      <c r="G56" s="6">
        <f t="shared" si="16"/>
        <v>0.11245846124719851</v>
      </c>
      <c r="H56" s="6">
        <v>1000</v>
      </c>
      <c r="I56" s="6">
        <f t="shared" ref="I56:I60" si="22">I38+B56*$D$51</f>
        <v>140.80575185470136</v>
      </c>
      <c r="J56" s="6">
        <f t="shared" si="17"/>
        <v>1.2520689887903744</v>
      </c>
      <c r="K56" s="6">
        <f t="shared" si="18"/>
        <v>3.3153873937229879</v>
      </c>
      <c r="L56" s="6">
        <f t="shared" si="19"/>
        <v>-3.3153873937229879</v>
      </c>
      <c r="M56" s="6">
        <f t="shared" si="20"/>
        <v>2.3545823590673795E-2</v>
      </c>
    </row>
    <row r="57" spans="1:13" x14ac:dyDescent="0.3">
      <c r="A57" s="7" t="s">
        <v>13</v>
      </c>
      <c r="B57" s="7">
        <f t="shared" si="21"/>
        <v>-1</v>
      </c>
      <c r="C57" s="6" t="s">
        <v>15</v>
      </c>
      <c r="D57" s="6">
        <v>400</v>
      </c>
      <c r="E57" s="6">
        <v>16</v>
      </c>
      <c r="F57" s="6">
        <f>INDEX('Gama PVCO'!$A$2:$E$17,MATCH(D57,'Gama PVCO'!$A$2:$A$17,0),MATCH(E57,'Gama PVCO'!$B$1:$E$1,0)+1)</f>
        <v>378.4</v>
      </c>
      <c r="G57" s="6">
        <f t="shared" si="16"/>
        <v>0.11245846124719851</v>
      </c>
      <c r="H57" s="6">
        <v>800</v>
      </c>
      <c r="I57" s="6">
        <f t="shared" si="22"/>
        <v>130.80575185470136</v>
      </c>
      <c r="J57" s="6">
        <f t="shared" si="17"/>
        <v>1.1631472670355421</v>
      </c>
      <c r="K57" s="6">
        <f t="shared" si="18"/>
        <v>2.8925905208181315</v>
      </c>
      <c r="L57" s="6">
        <f t="shared" si="19"/>
        <v>-2.314072416654505</v>
      </c>
      <c r="M57" s="6">
        <f t="shared" si="20"/>
        <v>1.7690907195158895E-2</v>
      </c>
    </row>
    <row r="58" spans="1:13" x14ac:dyDescent="0.3">
      <c r="A58" s="7" t="s">
        <v>13</v>
      </c>
      <c r="B58" s="7">
        <f t="shared" si="21"/>
        <v>-1</v>
      </c>
      <c r="C58" s="6" t="s">
        <v>50</v>
      </c>
      <c r="D58" s="6">
        <v>315</v>
      </c>
      <c r="E58" s="6">
        <v>16</v>
      </c>
      <c r="F58" s="6">
        <f>INDEX('Gama PVCO'!$A$2:$E$17,MATCH(D58,'Gama PVCO'!$A$2:$A$17,0),MATCH(E58,'Gama PVCO'!$B$1:$E$1,0)+1)</f>
        <v>298</v>
      </c>
      <c r="G58" s="6">
        <f t="shared" si="16"/>
        <v>6.9746498502346987E-2</v>
      </c>
      <c r="H58" s="6">
        <v>1200</v>
      </c>
      <c r="I58" s="6">
        <f t="shared" si="22"/>
        <v>70.80575185470137</v>
      </c>
      <c r="J58" s="6">
        <f t="shared" si="17"/>
        <v>1.0151871903980776</v>
      </c>
      <c r="K58" s="6">
        <f t="shared" si="18"/>
        <v>2.9708975697248685</v>
      </c>
      <c r="L58" s="6">
        <f t="shared" si="19"/>
        <v>-3.5650770836698422</v>
      </c>
      <c r="M58" s="6">
        <f t="shared" si="20"/>
        <v>5.0350105609861237E-2</v>
      </c>
    </row>
    <row r="59" spans="1:13" x14ac:dyDescent="0.3">
      <c r="A59" s="7" t="s">
        <v>13</v>
      </c>
      <c r="B59" s="7">
        <f t="shared" si="21"/>
        <v>-1</v>
      </c>
      <c r="C59" s="6" t="s">
        <v>51</v>
      </c>
      <c r="D59" s="6">
        <v>315</v>
      </c>
      <c r="E59" s="6">
        <v>16</v>
      </c>
      <c r="F59" s="6">
        <f>INDEX('Gama PVCO'!$A$2:$E$17,MATCH(D59,'Gama PVCO'!$A$2:$A$17,0),MATCH(E59,'Gama PVCO'!$B$1:$E$1,0)+1)</f>
        <v>298</v>
      </c>
      <c r="G59" s="6">
        <f t="shared" si="16"/>
        <v>6.9746498502346987E-2</v>
      </c>
      <c r="H59" s="6">
        <v>900</v>
      </c>
      <c r="I59" s="6">
        <f t="shared" si="22"/>
        <v>60.805751854701377</v>
      </c>
      <c r="J59" s="6">
        <f t="shared" si="17"/>
        <v>0.87181081717894771</v>
      </c>
      <c r="K59" s="6">
        <f t="shared" si="18"/>
        <v>2.2409700714123462</v>
      </c>
      <c r="L59" s="6">
        <f t="shared" si="19"/>
        <v>-2.0168730642711115</v>
      </c>
      <c r="M59" s="6">
        <f t="shared" si="20"/>
        <v>3.3169116452840486E-2</v>
      </c>
    </row>
    <row r="60" spans="1:13" x14ac:dyDescent="0.3">
      <c r="A60" s="7" t="s">
        <v>11</v>
      </c>
      <c r="B60" s="7">
        <f t="shared" si="21"/>
        <v>1</v>
      </c>
      <c r="C60" s="6" t="s">
        <v>52</v>
      </c>
      <c r="D60" s="6">
        <v>225</v>
      </c>
      <c r="E60" s="6">
        <v>16</v>
      </c>
      <c r="F60" s="6">
        <f>INDEX('Gama PVCO'!$A$2:$E$17,MATCH(D60,'Gama PVCO'!$A$2:$A$17,0),MATCH(E60,'Gama PVCO'!$B$1:$E$1,0)+1)</f>
        <v>212.8</v>
      </c>
      <c r="G60" s="6">
        <f t="shared" si="16"/>
        <v>3.5565844767583905E-2</v>
      </c>
      <c r="H60" s="6">
        <v>1300</v>
      </c>
      <c r="I60" s="6">
        <f t="shared" si="22"/>
        <v>59.194248145298623</v>
      </c>
      <c r="J60" s="6">
        <f t="shared" si="17"/>
        <v>1.6643565907719016</v>
      </c>
      <c r="K60" s="6">
        <f t="shared" si="18"/>
        <v>10.992576153605278</v>
      </c>
      <c r="L60" s="6">
        <f t="shared" si="19"/>
        <v>14.290348999686861</v>
      </c>
      <c r="M60" s="6">
        <f t="shared" si="20"/>
        <v>0.24141448616104844</v>
      </c>
    </row>
    <row r="61" spans="1:13" x14ac:dyDescent="0.3">
      <c r="L61" s="8">
        <f>SUM(L55:L60)</f>
        <v>-1.4600951702156806E-2</v>
      </c>
      <c r="M61" s="8">
        <f>SUM(M55:M60)</f>
        <v>0.38018067183678855</v>
      </c>
    </row>
    <row r="62" spans="1:13" s="18" customFormat="1" x14ac:dyDescent="0.3">
      <c r="A62" s="17" t="s">
        <v>53</v>
      </c>
      <c r="L62" s="19"/>
      <c r="M62" s="19"/>
    </row>
    <row r="63" spans="1:13" ht="43.2" x14ac:dyDescent="0.3">
      <c r="A63" s="9" t="s">
        <v>0</v>
      </c>
      <c r="B63" s="9"/>
      <c r="C63" s="10" t="s">
        <v>1</v>
      </c>
      <c r="D63" s="9" t="s">
        <v>2</v>
      </c>
      <c r="E63" s="9" t="s">
        <v>46</v>
      </c>
      <c r="F63" s="9" t="s">
        <v>3</v>
      </c>
      <c r="G63" s="9" t="s">
        <v>4</v>
      </c>
      <c r="H63" s="9" t="s">
        <v>5</v>
      </c>
      <c r="I63" s="9" t="s">
        <v>6</v>
      </c>
      <c r="J63" s="9" t="s">
        <v>7</v>
      </c>
      <c r="K63" s="9" t="s">
        <v>8</v>
      </c>
      <c r="L63" s="9" t="s">
        <v>9</v>
      </c>
      <c r="M63" s="9" t="s">
        <v>10</v>
      </c>
    </row>
    <row r="64" spans="1:13" x14ac:dyDescent="0.3">
      <c r="A64" s="7" t="s">
        <v>13</v>
      </c>
      <c r="B64" s="7">
        <f t="shared" ref="B64:B66" si="23">IF(A64="-",-1,1)</f>
        <v>-1</v>
      </c>
      <c r="C64" s="6" t="s">
        <v>14</v>
      </c>
      <c r="D64" s="6">
        <v>315</v>
      </c>
      <c r="E64" s="6">
        <v>16</v>
      </c>
      <c r="F64" s="6">
        <f>INDEX('Gama PVCO'!$A$2:$E$17,MATCH(D64,'Gama PVCO'!$A$2:$A$17,0),MATCH(E64,'Gama PVCO'!$B$1:$E$1,0)+1)</f>
        <v>298</v>
      </c>
      <c r="G64" s="6">
        <f>PI()*(F64/1000)^2/4</f>
        <v>6.9746498502346987E-2</v>
      </c>
      <c r="H64" s="6">
        <v>1300</v>
      </c>
      <c r="I64" s="6">
        <f>I46+B64*$I$51</f>
        <v>97.24812894562811</v>
      </c>
      <c r="J64" s="6">
        <f>I64/1000/G64</f>
        <v>1.3943084030570465</v>
      </c>
      <c r="K64" s="6">
        <f>(J64/(0.36*140*(F64/1000)^0.63))^(1/0.54)*1000</f>
        <v>5.3468304288523392</v>
      </c>
      <c r="L64" s="6">
        <f>K64*H64/1000*B64</f>
        <v>-6.9508795575080411</v>
      </c>
      <c r="M64" s="6">
        <f>ABS(L64/I64)</f>
        <v>7.1475715089534639E-2</v>
      </c>
    </row>
    <row r="65" spans="1:13" x14ac:dyDescent="0.3">
      <c r="A65" s="7" t="s">
        <v>13</v>
      </c>
      <c r="B65" s="7">
        <f t="shared" si="23"/>
        <v>-1</v>
      </c>
      <c r="C65" s="6" t="s">
        <v>54</v>
      </c>
      <c r="D65" s="6">
        <v>250</v>
      </c>
      <c r="E65" s="6">
        <v>16</v>
      </c>
      <c r="F65" s="6">
        <f>INDEX('Gama PVCO'!$A$2:$E$17,MATCH(D65,'Gama PVCO'!$A$2:$A$17,0),MATCH(E65,'Gama PVCO'!$B$1:$E$1,0)+1)</f>
        <v>236.4</v>
      </c>
      <c r="G65" s="6">
        <f>PI()*(F65/1000)^2/4</f>
        <v>4.3891944945539857E-2</v>
      </c>
      <c r="H65" s="6">
        <v>1100</v>
      </c>
      <c r="I65" s="6">
        <f t="shared" ref="I65:I66" si="24">I47+B65*$I$51</f>
        <v>57.248128945628103</v>
      </c>
      <c r="J65" s="6">
        <f>I65/1000/G65</f>
        <v>1.3042969277542908</v>
      </c>
      <c r="K65" s="6">
        <f>(J65/(0.36*140*(F65/1000)^0.63))^(1/0.54)*1000</f>
        <v>6.1909259046431107</v>
      </c>
      <c r="L65" s="6">
        <f>K65*H65/1000*B65</f>
        <v>-6.8100184951074212</v>
      </c>
      <c r="M65" s="6">
        <f>ABS(L65/I65)</f>
        <v>0.11895617587039908</v>
      </c>
    </row>
    <row r="66" spans="1:13" x14ac:dyDescent="0.3">
      <c r="A66" s="7" t="s">
        <v>11</v>
      </c>
      <c r="B66" s="7">
        <f t="shared" si="23"/>
        <v>1</v>
      </c>
      <c r="C66" s="6" t="s">
        <v>55</v>
      </c>
      <c r="D66" s="6">
        <v>160</v>
      </c>
      <c r="E66" s="6">
        <v>16</v>
      </c>
      <c r="F66" s="6">
        <f>INDEX('Gama PVCO'!$A$2:$E$17,MATCH(D66,'Gama PVCO'!$A$2:$A$17,0),MATCH(E66,'Gama PVCO'!$B$1:$E$1,0)+1)</f>
        <v>151.4</v>
      </c>
      <c r="G66" s="6">
        <f>PI()*(F66/1000)^2/4</f>
        <v>1.8002865285469776E-2</v>
      </c>
      <c r="H66" s="6">
        <v>1400</v>
      </c>
      <c r="I66" s="6">
        <f t="shared" si="24"/>
        <v>22.751871054371893</v>
      </c>
      <c r="J66" s="6">
        <f>I66/1000/G66</f>
        <v>1.2637916628046464</v>
      </c>
      <c r="K66" s="6">
        <f>(J66/(0.36*140*(F66/1000)^0.63))^(1/0.54)*1000</f>
        <v>9.8210655065442616</v>
      </c>
      <c r="L66" s="6">
        <f>K66*H66/1000*B66</f>
        <v>13.749491709161966</v>
      </c>
      <c r="M66" s="6">
        <f>ABS(L66/I66)</f>
        <v>0.60432355986475794</v>
      </c>
    </row>
    <row r="67" spans="1:13" x14ac:dyDescent="0.3">
      <c r="L67" s="8">
        <f>SUM(L64:L66)</f>
        <v>-1.1406343453497669E-2</v>
      </c>
      <c r="M67" s="8">
        <f>SUM(M64:M66)</f>
        <v>0.79475545082469168</v>
      </c>
    </row>
    <row r="69" spans="1:13" x14ac:dyDescent="0.3">
      <c r="C69" s="11" t="s">
        <v>56</v>
      </c>
      <c r="D69" s="12">
        <f>-L61/(2*M61)</f>
        <v>1.9202648613900326E-2</v>
      </c>
      <c r="E69" s="12"/>
      <c r="F69" s="12" t="s">
        <v>16</v>
      </c>
      <c r="G69" s="1"/>
      <c r="H69" s="11" t="s">
        <v>56</v>
      </c>
      <c r="I69" s="12">
        <f>-L67/(2*M67)</f>
        <v>7.176008319075812E-3</v>
      </c>
      <c r="J69" s="12"/>
      <c r="K69" s="12" t="s">
        <v>16</v>
      </c>
    </row>
    <row r="71" spans="1:13" x14ac:dyDescent="0.3">
      <c r="A71" s="17" t="s">
        <v>48</v>
      </c>
    </row>
    <row r="72" spans="1:13" ht="43.2" x14ac:dyDescent="0.3">
      <c r="A72" s="9" t="s">
        <v>0</v>
      </c>
      <c r="B72" s="9"/>
      <c r="C72" s="10" t="s">
        <v>1</v>
      </c>
      <c r="D72" s="9" t="s">
        <v>2</v>
      </c>
      <c r="E72" s="9" t="s">
        <v>46</v>
      </c>
      <c r="F72" s="9" t="s">
        <v>3</v>
      </c>
      <c r="G72" s="9" t="s">
        <v>4</v>
      </c>
      <c r="H72" s="9" t="s">
        <v>5</v>
      </c>
      <c r="I72" s="9" t="s">
        <v>6</v>
      </c>
      <c r="J72" s="9" t="s">
        <v>7</v>
      </c>
      <c r="K72" s="9" t="s">
        <v>8</v>
      </c>
      <c r="L72" s="9" t="s">
        <v>9</v>
      </c>
      <c r="M72" s="9" t="s">
        <v>10</v>
      </c>
    </row>
    <row r="73" spans="1:13" x14ac:dyDescent="0.3">
      <c r="A73" s="7" t="s">
        <v>13</v>
      </c>
      <c r="B73" s="7">
        <f>IF(A73="-",-1,1)</f>
        <v>-1</v>
      </c>
      <c r="C73" s="6" t="s">
        <v>12</v>
      </c>
      <c r="D73" s="6">
        <v>500</v>
      </c>
      <c r="E73" s="6">
        <v>16</v>
      </c>
      <c r="F73" s="6">
        <f>INDEX('Gama PVCO'!$A$2:$E$17,MATCH(D73,'Gama PVCO'!$A$2:$A$17,0),MATCH(E73,'Gama PVCO'!$B$1:$E$1,0)+1)</f>
        <v>472.8</v>
      </c>
      <c r="G73" s="6">
        <f t="shared" ref="G73:G78" si="25">PI()*(F73/1000)^2/4</f>
        <v>0.17556777978215943</v>
      </c>
      <c r="H73" s="6">
        <v>1200</v>
      </c>
      <c r="I73" s="6">
        <f>I55+B73*$D$69</f>
        <v>220.78654920608744</v>
      </c>
      <c r="J73" s="6">
        <f t="shared" ref="J73:J78" si="26">I73/1000/G73</f>
        <v>1.2575573347230025</v>
      </c>
      <c r="K73" s="6">
        <f t="shared" ref="K73:K78" si="27">(J73/(0.36*140*(F73/1000)^0.63))^(1/0.54)*1000</f>
        <v>2.5775348343294646</v>
      </c>
      <c r="L73" s="6">
        <f t="shared" ref="L73:L78" si="28">K73*H73/1000*B73</f>
        <v>-3.0930418011953575</v>
      </c>
      <c r="M73" s="6">
        <f t="shared" ref="M73:M78" si="29">ABS(L73/I73)</f>
        <v>1.4009194909370309E-2</v>
      </c>
    </row>
    <row r="74" spans="1:13" x14ac:dyDescent="0.3">
      <c r="A74" s="7" t="s">
        <v>13</v>
      </c>
      <c r="B74" s="7">
        <f t="shared" ref="B74:B78" si="30">IF(A74="-",-1,1)</f>
        <v>-1</v>
      </c>
      <c r="C74" s="6" t="s">
        <v>49</v>
      </c>
      <c r="D74" s="6">
        <v>400</v>
      </c>
      <c r="E74" s="6">
        <v>16</v>
      </c>
      <c r="F74" s="6">
        <f>INDEX('Gama PVCO'!$A$2:$E$17,MATCH(D74,'Gama PVCO'!$A$2:$A$17,0),MATCH(E74,'Gama PVCO'!$B$1:$E$1,0)+1)</f>
        <v>378.4</v>
      </c>
      <c r="G74" s="6">
        <f t="shared" si="25"/>
        <v>0.11245846124719851</v>
      </c>
      <c r="H74" s="6">
        <v>1000</v>
      </c>
      <c r="I74" s="6">
        <f t="shared" ref="I74:I78" si="31">I56+B74*$D$69</f>
        <v>140.78654920608744</v>
      </c>
      <c r="J74" s="6">
        <f t="shared" si="26"/>
        <v>1.2518982355326742</v>
      </c>
      <c r="K74" s="6">
        <f t="shared" si="27"/>
        <v>3.3145501420318277</v>
      </c>
      <c r="L74" s="6">
        <f t="shared" si="28"/>
        <v>-3.3145501420318277</v>
      </c>
      <c r="M74" s="6">
        <f t="shared" si="29"/>
        <v>2.3543088176555083E-2</v>
      </c>
    </row>
    <row r="75" spans="1:13" x14ac:dyDescent="0.3">
      <c r="A75" s="7" t="s">
        <v>13</v>
      </c>
      <c r="B75" s="7">
        <f t="shared" si="30"/>
        <v>-1</v>
      </c>
      <c r="C75" s="6" t="s">
        <v>15</v>
      </c>
      <c r="D75" s="6">
        <v>400</v>
      </c>
      <c r="E75" s="6">
        <v>16</v>
      </c>
      <c r="F75" s="6">
        <f>INDEX('Gama PVCO'!$A$2:$E$17,MATCH(D75,'Gama PVCO'!$A$2:$A$17,0),MATCH(E75,'Gama PVCO'!$B$1:$E$1,0)+1)</f>
        <v>378.4</v>
      </c>
      <c r="G75" s="6">
        <f t="shared" si="25"/>
        <v>0.11245846124719851</v>
      </c>
      <c r="H75" s="6">
        <v>800</v>
      </c>
      <c r="I75" s="6">
        <f t="shared" si="31"/>
        <v>130.78654920608744</v>
      </c>
      <c r="J75" s="6">
        <f t="shared" si="26"/>
        <v>1.1629765137778418</v>
      </c>
      <c r="K75" s="6">
        <f t="shared" si="27"/>
        <v>2.8918041989821406</v>
      </c>
      <c r="L75" s="6">
        <f t="shared" si="28"/>
        <v>-2.3134433591857122</v>
      </c>
      <c r="M75" s="6">
        <f t="shared" si="29"/>
        <v>1.7688694848430431E-2</v>
      </c>
    </row>
    <row r="76" spans="1:13" x14ac:dyDescent="0.3">
      <c r="A76" s="7" t="s">
        <v>13</v>
      </c>
      <c r="B76" s="7">
        <f t="shared" si="30"/>
        <v>-1</v>
      </c>
      <c r="C76" s="6" t="s">
        <v>50</v>
      </c>
      <c r="D76" s="6">
        <v>315</v>
      </c>
      <c r="E76" s="6">
        <v>16</v>
      </c>
      <c r="F76" s="6">
        <f>INDEX('Gama PVCO'!$A$2:$E$17,MATCH(D76,'Gama PVCO'!$A$2:$A$17,0),MATCH(E76,'Gama PVCO'!$B$1:$E$1,0)+1)</f>
        <v>298</v>
      </c>
      <c r="G76" s="6">
        <f t="shared" si="25"/>
        <v>6.9746498502346987E-2</v>
      </c>
      <c r="H76" s="6">
        <v>1200</v>
      </c>
      <c r="I76" s="6">
        <f t="shared" si="31"/>
        <v>70.786549206087471</v>
      </c>
      <c r="J76" s="6">
        <f t="shared" si="26"/>
        <v>1.0149118697866315</v>
      </c>
      <c r="K76" s="6">
        <f t="shared" si="27"/>
        <v>2.9694056812975309</v>
      </c>
      <c r="L76" s="6">
        <f t="shared" si="28"/>
        <v>-3.5632868175570369</v>
      </c>
      <c r="M76" s="6">
        <f t="shared" si="29"/>
        <v>5.0338473304905824E-2</v>
      </c>
    </row>
    <row r="77" spans="1:13" x14ac:dyDescent="0.3">
      <c r="A77" s="7" t="s">
        <v>13</v>
      </c>
      <c r="B77" s="7">
        <f t="shared" si="30"/>
        <v>-1</v>
      </c>
      <c r="C77" s="6" t="s">
        <v>51</v>
      </c>
      <c r="D77" s="6">
        <v>315</v>
      </c>
      <c r="E77" s="6">
        <v>16</v>
      </c>
      <c r="F77" s="6">
        <f>INDEX('Gama PVCO'!$A$2:$E$17,MATCH(D77,'Gama PVCO'!$A$2:$A$17,0),MATCH(E77,'Gama PVCO'!$B$1:$E$1,0)+1)</f>
        <v>298</v>
      </c>
      <c r="G77" s="6">
        <f t="shared" si="25"/>
        <v>6.9746498502346987E-2</v>
      </c>
      <c r="H77" s="6">
        <v>900</v>
      </c>
      <c r="I77" s="6">
        <f t="shared" si="31"/>
        <v>60.786549206087479</v>
      </c>
      <c r="J77" s="6">
        <f t="shared" si="26"/>
        <v>0.8715354965675014</v>
      </c>
      <c r="K77" s="6">
        <f t="shared" si="27"/>
        <v>2.2396596820843144</v>
      </c>
      <c r="L77" s="6">
        <f t="shared" si="28"/>
        <v>-2.015693713875883</v>
      </c>
      <c r="M77" s="6">
        <f t="shared" si="29"/>
        <v>3.3160193171057999E-2</v>
      </c>
    </row>
    <row r="78" spans="1:13" x14ac:dyDescent="0.3">
      <c r="A78" s="7" t="s">
        <v>11</v>
      </c>
      <c r="B78" s="7">
        <f t="shared" si="30"/>
        <v>1</v>
      </c>
      <c r="C78" s="6" t="s">
        <v>52</v>
      </c>
      <c r="D78" s="6">
        <v>225</v>
      </c>
      <c r="E78" s="6">
        <v>16</v>
      </c>
      <c r="F78" s="6">
        <f>INDEX('Gama PVCO'!$A$2:$E$17,MATCH(D78,'Gama PVCO'!$A$2:$A$17,0),MATCH(E78,'Gama PVCO'!$B$1:$E$1,0)+1)</f>
        <v>212.8</v>
      </c>
      <c r="G78" s="6">
        <f t="shared" si="25"/>
        <v>3.5565844767583905E-2</v>
      </c>
      <c r="H78" s="6">
        <v>1300</v>
      </c>
      <c r="I78" s="6">
        <f t="shared" si="31"/>
        <v>59.213450793912521</v>
      </c>
      <c r="J78" s="6">
        <f t="shared" si="26"/>
        <v>1.6648965090204173</v>
      </c>
      <c r="K78" s="6">
        <f t="shared" si="27"/>
        <v>10.99918076623891</v>
      </c>
      <c r="L78" s="6">
        <f t="shared" si="28"/>
        <v>14.298934996110582</v>
      </c>
      <c r="M78" s="6">
        <f t="shared" si="29"/>
        <v>0.24148119733600448</v>
      </c>
    </row>
    <row r="79" spans="1:13" x14ac:dyDescent="0.3">
      <c r="L79" s="8">
        <f>SUM(L73:L78)</f>
        <v>-1.0808377352358178E-3</v>
      </c>
      <c r="M79" s="8">
        <f>SUM(M73:M78)</f>
        <v>0.38022084174632415</v>
      </c>
    </row>
    <row r="80" spans="1:13" x14ac:dyDescent="0.3">
      <c r="A80" s="17" t="s">
        <v>53</v>
      </c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9"/>
      <c r="M80" s="19"/>
    </row>
    <row r="81" spans="1:13" ht="43.2" x14ac:dyDescent="0.3">
      <c r="A81" s="9" t="s">
        <v>0</v>
      </c>
      <c r="B81" s="9"/>
      <c r="C81" s="10" t="s">
        <v>1</v>
      </c>
      <c r="D81" s="9" t="s">
        <v>2</v>
      </c>
      <c r="E81" s="9" t="s">
        <v>46</v>
      </c>
      <c r="F81" s="9" t="s">
        <v>3</v>
      </c>
      <c r="G81" s="9" t="s">
        <v>4</v>
      </c>
      <c r="H81" s="9" t="s">
        <v>5</v>
      </c>
      <c r="I81" s="9" t="s">
        <v>6</v>
      </c>
      <c r="J81" s="9" t="s">
        <v>7</v>
      </c>
      <c r="K81" s="9" t="s">
        <v>8</v>
      </c>
      <c r="L81" s="9" t="s">
        <v>9</v>
      </c>
      <c r="M81" s="9" t="s">
        <v>10</v>
      </c>
    </row>
    <row r="82" spans="1:13" x14ac:dyDescent="0.3">
      <c r="A82" s="7" t="s">
        <v>13</v>
      </c>
      <c r="B82" s="7">
        <f t="shared" ref="B82:B84" si="32">IF(A82="-",-1,1)</f>
        <v>-1</v>
      </c>
      <c r="C82" s="6" t="s">
        <v>14</v>
      </c>
      <c r="D82" s="6">
        <v>315</v>
      </c>
      <c r="E82" s="6">
        <v>16</v>
      </c>
      <c r="F82" s="6">
        <f>INDEX('Gama PVCO'!$A$2:$E$17,MATCH(D82,'Gama PVCO'!$A$2:$A$17,0),MATCH(E82,'Gama PVCO'!$B$1:$E$1,0)+1)</f>
        <v>298</v>
      </c>
      <c r="G82" s="6">
        <f>PI()*(F82/1000)^2/4</f>
        <v>6.9746498502346987E-2</v>
      </c>
      <c r="H82" s="6">
        <v>1300</v>
      </c>
      <c r="I82" s="6">
        <f>I64+B82*$I$69</f>
        <v>97.240952937309032</v>
      </c>
      <c r="J82" s="6">
        <f>I82/1000/G82</f>
        <v>1.3942055160523483</v>
      </c>
      <c r="K82" s="6">
        <f>(J82/(0.36*140*(F82/1000)^0.63))^(1/0.54)*1000</f>
        <v>5.3460998103258648</v>
      </c>
      <c r="L82" s="6">
        <f>K82*H82/1000*B82</f>
        <v>-6.949929753423624</v>
      </c>
      <c r="M82" s="6">
        <f>ABS(L82/I82)</f>
        <v>7.1471222190759728E-2</v>
      </c>
    </row>
    <row r="83" spans="1:13" x14ac:dyDescent="0.3">
      <c r="A83" s="7" t="s">
        <v>13</v>
      </c>
      <c r="B83" s="7">
        <f t="shared" si="32"/>
        <v>-1</v>
      </c>
      <c r="C83" s="6" t="s">
        <v>54</v>
      </c>
      <c r="D83" s="6">
        <v>250</v>
      </c>
      <c r="E83" s="6">
        <v>16</v>
      </c>
      <c r="F83" s="6">
        <f>INDEX('Gama PVCO'!$A$2:$E$17,MATCH(D83,'Gama PVCO'!$A$2:$A$17,0),MATCH(E83,'Gama PVCO'!$B$1:$E$1,0)+1)</f>
        <v>236.4</v>
      </c>
      <c r="G83" s="6">
        <f>PI()*(F83/1000)^2/4</f>
        <v>4.3891944945539857E-2</v>
      </c>
      <c r="H83" s="6">
        <v>1100</v>
      </c>
      <c r="I83" s="6">
        <f t="shared" ref="I83:I84" si="33">I65+B83*$I$69</f>
        <v>57.240952937309025</v>
      </c>
      <c r="J83" s="6">
        <f>I83/1000/G83</f>
        <v>1.3041334351515368</v>
      </c>
      <c r="K83" s="6">
        <f>(J83/(0.36*140*(F83/1000)^0.63))^(1/0.54)*1000</f>
        <v>6.1894888929722729</v>
      </c>
      <c r="L83" s="6">
        <f>K83*H83/1000*B83</f>
        <v>-6.8084377822695004</v>
      </c>
      <c r="M83" s="6">
        <f>ABS(L83/I83)</f>
        <v>0.11894347373507536</v>
      </c>
    </row>
    <row r="84" spans="1:13" x14ac:dyDescent="0.3">
      <c r="A84" s="7" t="s">
        <v>11</v>
      </c>
      <c r="B84" s="7">
        <f t="shared" si="32"/>
        <v>1</v>
      </c>
      <c r="C84" s="6" t="s">
        <v>55</v>
      </c>
      <c r="D84" s="6">
        <v>160</v>
      </c>
      <c r="E84" s="6">
        <v>16</v>
      </c>
      <c r="F84" s="6">
        <f>INDEX('Gama PVCO'!$A$2:$E$17,MATCH(D84,'Gama PVCO'!$A$2:$A$17,0),MATCH(E84,'Gama PVCO'!$B$1:$E$1,0)+1)</f>
        <v>151.4</v>
      </c>
      <c r="G84" s="6">
        <f>PI()*(F84/1000)^2/4</f>
        <v>1.8002865285469776E-2</v>
      </c>
      <c r="H84" s="6">
        <v>1400</v>
      </c>
      <c r="I84" s="6">
        <f t="shared" si="33"/>
        <v>22.759047062690968</v>
      </c>
      <c r="J84" s="6">
        <f>I84/1000/G84</f>
        <v>1.2641902664827436</v>
      </c>
      <c r="K84" s="6">
        <f>(J84/(0.36*140*(F84/1000)^0.63))^(1/0.54)*1000</f>
        <v>9.8268025613850227</v>
      </c>
      <c r="L84" s="6">
        <f>K84*H84/1000*B84</f>
        <v>13.757523585939031</v>
      </c>
      <c r="M84" s="6">
        <f>ABS(L84/I84)</f>
        <v>0.60448592368754384</v>
      </c>
    </row>
    <row r="85" spans="1:13" x14ac:dyDescent="0.3">
      <c r="L85" s="8">
        <f>SUM(L82:L84)</f>
        <v>-8.439497540937424E-4</v>
      </c>
      <c r="M85" s="8">
        <f>SUM(M82:M84)</f>
        <v>0.79490061961337899</v>
      </c>
    </row>
    <row r="87" spans="1:13" x14ac:dyDescent="0.3">
      <c r="C87" s="11" t="s">
        <v>56</v>
      </c>
      <c r="D87" s="12">
        <f>-L79/(2*M79)</f>
        <v>1.4213288917456707E-3</v>
      </c>
      <c r="E87" s="12"/>
      <c r="F87" s="12" t="s">
        <v>16</v>
      </c>
      <c r="G87" s="1"/>
      <c r="H87" s="11" t="s">
        <v>56</v>
      </c>
      <c r="I87" s="12">
        <f>-L85/(2*M85)</f>
        <v>5.3085236900697076E-4</v>
      </c>
      <c r="J87" s="12"/>
      <c r="K87" s="12" t="s">
        <v>16</v>
      </c>
    </row>
    <row r="89" spans="1:13" x14ac:dyDescent="0.3">
      <c r="A89" s="17" t="s">
        <v>48</v>
      </c>
    </row>
    <row r="90" spans="1:13" ht="43.2" x14ac:dyDescent="0.3">
      <c r="A90" s="9" t="s">
        <v>0</v>
      </c>
      <c r="B90" s="9"/>
      <c r="C90" s="10" t="s">
        <v>1</v>
      </c>
      <c r="D90" s="9" t="s">
        <v>2</v>
      </c>
      <c r="E90" s="9" t="s">
        <v>46</v>
      </c>
      <c r="F90" s="9" t="s">
        <v>3</v>
      </c>
      <c r="G90" s="9" t="s">
        <v>4</v>
      </c>
      <c r="H90" s="9" t="s">
        <v>5</v>
      </c>
      <c r="I90" s="9" t="s">
        <v>6</v>
      </c>
      <c r="J90" s="9" t="s">
        <v>7</v>
      </c>
      <c r="K90" s="9" t="s">
        <v>8</v>
      </c>
      <c r="L90" s="9" t="s">
        <v>9</v>
      </c>
      <c r="M90" s="9" t="s">
        <v>10</v>
      </c>
    </row>
    <row r="91" spans="1:13" x14ac:dyDescent="0.3">
      <c r="A91" s="7" t="s">
        <v>13</v>
      </c>
      <c r="B91" s="7">
        <f>IF(A91="-",-1,1)</f>
        <v>-1</v>
      </c>
      <c r="C91" s="6" t="s">
        <v>12</v>
      </c>
      <c r="D91" s="6">
        <v>500</v>
      </c>
      <c r="E91" s="6">
        <v>16</v>
      </c>
      <c r="F91" s="6">
        <f>INDEX('Gama PVCO'!$A$2:$E$17,MATCH(D91,'Gama PVCO'!$A$2:$A$17,0),MATCH(E91,'Gama PVCO'!$B$1:$E$1,0)+1)</f>
        <v>472.8</v>
      </c>
      <c r="G91" s="6">
        <f t="shared" ref="G91:G96" si="34">PI()*(F91/1000)^2/4</f>
        <v>0.17556777978215943</v>
      </c>
      <c r="H91" s="6">
        <v>1200</v>
      </c>
      <c r="I91" s="23">
        <f>I73+B91*$D$87</f>
        <v>220.78512787719569</v>
      </c>
      <c r="J91" s="6">
        <f t="shared" ref="J91:J96" si="35">I91/1000/G91</f>
        <v>1.257549239109482</v>
      </c>
      <c r="K91" s="6">
        <f t="shared" ref="K91:K96" si="36">(J91/(0.36*140*(F91/1000)^0.63))^(1/0.54)*1000</f>
        <v>2.5775041065225519</v>
      </c>
      <c r="L91" s="6">
        <f t="shared" ref="L91:L96" si="37">K91*H91/1000*B91</f>
        <v>-3.0930049278270619</v>
      </c>
      <c r="M91" s="6">
        <f t="shared" ref="M91:M96" si="38">ABS(L91/I91)</f>
        <v>1.4009118084925729E-2</v>
      </c>
    </row>
    <row r="92" spans="1:13" x14ac:dyDescent="0.3">
      <c r="A92" s="7" t="s">
        <v>13</v>
      </c>
      <c r="B92" s="7">
        <f t="shared" ref="B92:B96" si="39">IF(A92="-",-1,1)</f>
        <v>-1</v>
      </c>
      <c r="C92" s="6" t="s">
        <v>49</v>
      </c>
      <c r="D92" s="6">
        <v>400</v>
      </c>
      <c r="E92" s="6">
        <v>16</v>
      </c>
      <c r="F92" s="6">
        <f>INDEX('Gama PVCO'!$A$2:$E$17,MATCH(D92,'Gama PVCO'!$A$2:$A$17,0),MATCH(E92,'Gama PVCO'!$B$1:$E$1,0)+1)</f>
        <v>378.4</v>
      </c>
      <c r="G92" s="6">
        <f t="shared" si="34"/>
        <v>0.11245846124719851</v>
      </c>
      <c r="H92" s="6">
        <v>1000</v>
      </c>
      <c r="I92" s="23">
        <f t="shared" ref="I92:I96" si="40">I74+B92*$D$87</f>
        <v>140.78512787719569</v>
      </c>
      <c r="J92" s="6">
        <f t="shared" si="35"/>
        <v>1.2518855968314508</v>
      </c>
      <c r="K92" s="6">
        <f t="shared" si="36"/>
        <v>3.314488174758611</v>
      </c>
      <c r="L92" s="6">
        <f t="shared" si="37"/>
        <v>-3.314488174758611</v>
      </c>
      <c r="M92" s="6">
        <f t="shared" si="38"/>
        <v>2.3542885706292635E-2</v>
      </c>
    </row>
    <row r="93" spans="1:13" x14ac:dyDescent="0.3">
      <c r="A93" s="7" t="s">
        <v>13</v>
      </c>
      <c r="B93" s="7">
        <f t="shared" si="39"/>
        <v>-1</v>
      </c>
      <c r="C93" s="6" t="s">
        <v>15</v>
      </c>
      <c r="D93" s="6">
        <v>400</v>
      </c>
      <c r="E93" s="6">
        <v>16</v>
      </c>
      <c r="F93" s="6">
        <f>INDEX('Gama PVCO'!$A$2:$E$17,MATCH(D93,'Gama PVCO'!$A$2:$A$17,0),MATCH(E93,'Gama PVCO'!$B$1:$E$1,0)+1)</f>
        <v>378.4</v>
      </c>
      <c r="G93" s="6">
        <f t="shared" si="34"/>
        <v>0.11245846124719851</v>
      </c>
      <c r="H93" s="6">
        <v>800</v>
      </c>
      <c r="I93" s="23">
        <f t="shared" si="40"/>
        <v>130.78512787719569</v>
      </c>
      <c r="J93" s="6">
        <f t="shared" si="35"/>
        <v>1.1629638750766182</v>
      </c>
      <c r="K93" s="6">
        <f t="shared" si="36"/>
        <v>2.8917460014435474</v>
      </c>
      <c r="L93" s="6">
        <f t="shared" si="37"/>
        <v>-2.313396801154838</v>
      </c>
      <c r="M93" s="6">
        <f t="shared" si="38"/>
        <v>1.7688531094506906E-2</v>
      </c>
    </row>
    <row r="94" spans="1:13" x14ac:dyDescent="0.3">
      <c r="A94" s="7" t="s">
        <v>13</v>
      </c>
      <c r="B94" s="7">
        <f t="shared" si="39"/>
        <v>-1</v>
      </c>
      <c r="C94" s="6" t="s">
        <v>50</v>
      </c>
      <c r="D94" s="6">
        <v>315</v>
      </c>
      <c r="E94" s="6">
        <v>16</v>
      </c>
      <c r="F94" s="6">
        <f>INDEX('Gama PVCO'!$A$2:$E$17,MATCH(D94,'Gama PVCO'!$A$2:$A$17,0),MATCH(E94,'Gama PVCO'!$B$1:$E$1,0)+1)</f>
        <v>298</v>
      </c>
      <c r="G94" s="6">
        <f t="shared" si="34"/>
        <v>6.9746498502346987E-2</v>
      </c>
      <c r="H94" s="6">
        <v>1200</v>
      </c>
      <c r="I94" s="23">
        <f t="shared" si="40"/>
        <v>70.78512787719572</v>
      </c>
      <c r="J94" s="6">
        <f t="shared" si="35"/>
        <v>1.0148914912884663</v>
      </c>
      <c r="K94" s="6">
        <f t="shared" si="36"/>
        <v>2.969295269392306</v>
      </c>
      <c r="L94" s="6">
        <f t="shared" si="37"/>
        <v>-3.5631543232707674</v>
      </c>
      <c r="M94" s="6">
        <f t="shared" si="38"/>
        <v>5.0337612294102815E-2</v>
      </c>
    </row>
    <row r="95" spans="1:13" x14ac:dyDescent="0.3">
      <c r="A95" s="7" t="s">
        <v>13</v>
      </c>
      <c r="B95" s="7">
        <f t="shared" si="39"/>
        <v>-1</v>
      </c>
      <c r="C95" s="6" t="s">
        <v>51</v>
      </c>
      <c r="D95" s="6">
        <v>315</v>
      </c>
      <c r="E95" s="6">
        <v>16</v>
      </c>
      <c r="F95" s="6">
        <f>INDEX('Gama PVCO'!$A$2:$E$17,MATCH(D95,'Gama PVCO'!$A$2:$A$17,0),MATCH(E95,'Gama PVCO'!$B$1:$E$1,0)+1)</f>
        <v>298</v>
      </c>
      <c r="G95" s="6">
        <f t="shared" si="34"/>
        <v>6.9746498502346987E-2</v>
      </c>
      <c r="H95" s="6">
        <v>900</v>
      </c>
      <c r="I95" s="23">
        <f t="shared" si="40"/>
        <v>60.785127877195734</v>
      </c>
      <c r="J95" s="6">
        <f t="shared" si="35"/>
        <v>0.87151511806933646</v>
      </c>
      <c r="K95" s="6">
        <f t="shared" si="36"/>
        <v>2.2395627045715143</v>
      </c>
      <c r="L95" s="6">
        <f t="shared" si="37"/>
        <v>-2.0156064341143627</v>
      </c>
      <c r="M95" s="6">
        <f t="shared" si="38"/>
        <v>3.3159532676915557E-2</v>
      </c>
    </row>
    <row r="96" spans="1:13" x14ac:dyDescent="0.3">
      <c r="A96" s="7" t="s">
        <v>11</v>
      </c>
      <c r="B96" s="7">
        <f t="shared" si="39"/>
        <v>1</v>
      </c>
      <c r="C96" s="6" t="s">
        <v>52</v>
      </c>
      <c r="D96" s="6">
        <v>225</v>
      </c>
      <c r="E96" s="6">
        <v>16</v>
      </c>
      <c r="F96" s="6">
        <f>INDEX('Gama PVCO'!$A$2:$E$17,MATCH(D96,'Gama PVCO'!$A$2:$A$17,0),MATCH(E96,'Gama PVCO'!$B$1:$E$1,0)+1)</f>
        <v>212.8</v>
      </c>
      <c r="G96" s="6">
        <f t="shared" si="34"/>
        <v>3.5565844767583905E-2</v>
      </c>
      <c r="H96" s="6">
        <v>1300</v>
      </c>
      <c r="I96" s="23">
        <f t="shared" si="40"/>
        <v>59.214872122804266</v>
      </c>
      <c r="J96" s="6">
        <f t="shared" si="35"/>
        <v>1.6649364723307516</v>
      </c>
      <c r="K96" s="6">
        <f t="shared" si="36"/>
        <v>10.999669694603025</v>
      </c>
      <c r="L96" s="6">
        <f t="shared" si="37"/>
        <v>14.299570602983932</v>
      </c>
      <c r="M96" s="6">
        <f t="shared" si="38"/>
        <v>0.24148613499204058</v>
      </c>
    </row>
    <row r="97" spans="1:13" x14ac:dyDescent="0.3">
      <c r="L97" s="8">
        <f>SUM(L91:L96)</f>
        <v>-8.005814170886083E-5</v>
      </c>
      <c r="M97" s="8">
        <f>SUM(M91:M96)</f>
        <v>0.3802238148487842</v>
      </c>
    </row>
    <row r="98" spans="1:13" x14ac:dyDescent="0.3">
      <c r="A98" s="17" t="s">
        <v>53</v>
      </c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9"/>
      <c r="M98" s="19"/>
    </row>
    <row r="99" spans="1:13" ht="43.2" x14ac:dyDescent="0.3">
      <c r="A99" s="9" t="s">
        <v>0</v>
      </c>
      <c r="B99" s="9"/>
      <c r="C99" s="10" t="s">
        <v>1</v>
      </c>
      <c r="D99" s="9" t="s">
        <v>2</v>
      </c>
      <c r="E99" s="9" t="s">
        <v>46</v>
      </c>
      <c r="F99" s="9" t="s">
        <v>3</v>
      </c>
      <c r="G99" s="9" t="s">
        <v>4</v>
      </c>
      <c r="H99" s="9" t="s">
        <v>5</v>
      </c>
      <c r="I99" s="9" t="s">
        <v>6</v>
      </c>
      <c r="J99" s="9" t="s">
        <v>7</v>
      </c>
      <c r="K99" s="9" t="s">
        <v>8</v>
      </c>
      <c r="L99" s="9" t="s">
        <v>9</v>
      </c>
      <c r="M99" s="9" t="s">
        <v>10</v>
      </c>
    </row>
    <row r="100" spans="1:13" x14ac:dyDescent="0.3">
      <c r="A100" s="7" t="s">
        <v>13</v>
      </c>
      <c r="B100" s="7">
        <f t="shared" ref="B100:B102" si="41">IF(A100="-",-1,1)</f>
        <v>-1</v>
      </c>
      <c r="C100" s="6" t="s">
        <v>14</v>
      </c>
      <c r="D100" s="6">
        <v>315</v>
      </c>
      <c r="E100" s="6">
        <v>16</v>
      </c>
      <c r="F100" s="6">
        <f>INDEX('Gama PVCO'!$A$2:$E$17,MATCH(D100,'Gama PVCO'!$A$2:$A$17,0),MATCH(E100,'Gama PVCO'!$B$1:$E$1,0)+1)</f>
        <v>298</v>
      </c>
      <c r="G100" s="6">
        <f>PI()*(F100/1000)^2/4</f>
        <v>6.9746498502346987E-2</v>
      </c>
      <c r="H100" s="6">
        <v>1300</v>
      </c>
      <c r="I100" s="23">
        <f>I82+B100*$I$87</f>
        <v>97.240422084940022</v>
      </c>
      <c r="J100" s="6">
        <f>I100/1000/G100</f>
        <v>1.3941979048836102</v>
      </c>
      <c r="K100" s="6">
        <f>(J100/(0.36*140*(F100/1000)^0.63))^(1/0.54)*1000</f>
        <v>5.3460457639164671</v>
      </c>
      <c r="L100" s="6">
        <f>K100*H100/1000*B100</f>
        <v>-6.9498594930914068</v>
      </c>
      <c r="M100" s="6">
        <f>ABS(L100/I100)</f>
        <v>7.1470889822142766E-2</v>
      </c>
    </row>
    <row r="101" spans="1:13" x14ac:dyDescent="0.3">
      <c r="A101" s="7" t="s">
        <v>13</v>
      </c>
      <c r="B101" s="7">
        <f t="shared" si="41"/>
        <v>-1</v>
      </c>
      <c r="C101" s="6" t="s">
        <v>54</v>
      </c>
      <c r="D101" s="6">
        <v>250</v>
      </c>
      <c r="E101" s="6">
        <v>16</v>
      </c>
      <c r="F101" s="6">
        <f>INDEX('Gama PVCO'!$A$2:$E$17,MATCH(D101,'Gama PVCO'!$A$2:$A$17,0),MATCH(E101,'Gama PVCO'!$B$1:$E$1,0)+1)</f>
        <v>236.4</v>
      </c>
      <c r="G101" s="6">
        <f>PI()*(F101/1000)^2/4</f>
        <v>4.3891944945539857E-2</v>
      </c>
      <c r="H101" s="6">
        <v>1100</v>
      </c>
      <c r="I101" s="23">
        <f t="shared" ref="I101:I102" si="42">I83+B101*$I$87</f>
        <v>57.240422084940015</v>
      </c>
      <c r="J101" s="6">
        <f>I101/1000/G101</f>
        <v>1.3041213406232657</v>
      </c>
      <c r="K101" s="6">
        <f>(J101/(0.36*140*(F101/1000)^0.63))^(1/0.54)*1000</f>
        <v>6.1893825946971885</v>
      </c>
      <c r="L101" s="6">
        <f>K101*H101/1000*B101</f>
        <v>-6.8083208541669071</v>
      </c>
      <c r="M101" s="6">
        <f>ABS(L101/I101)</f>
        <v>0.11894253407258119</v>
      </c>
    </row>
    <row r="102" spans="1:13" x14ac:dyDescent="0.3">
      <c r="A102" s="7" t="s">
        <v>11</v>
      </c>
      <c r="B102" s="7">
        <f t="shared" si="41"/>
        <v>1</v>
      </c>
      <c r="C102" s="6" t="s">
        <v>55</v>
      </c>
      <c r="D102" s="6">
        <v>160</v>
      </c>
      <c r="E102" s="6">
        <v>16</v>
      </c>
      <c r="F102" s="6">
        <f>INDEX('Gama PVCO'!$A$2:$E$17,MATCH(D102,'Gama PVCO'!$A$2:$A$17,0),MATCH(E102,'Gama PVCO'!$B$1:$E$1,0)+1)</f>
        <v>151.4</v>
      </c>
      <c r="G102" s="6">
        <f>PI()*(F102/1000)^2/4</f>
        <v>1.8002865285469776E-2</v>
      </c>
      <c r="H102" s="6">
        <v>1400</v>
      </c>
      <c r="I102" s="23">
        <f t="shared" si="42"/>
        <v>22.759577915059975</v>
      </c>
      <c r="J102" s="6">
        <f>I102/1000/G102</f>
        <v>1.26421975358719</v>
      </c>
      <c r="K102" s="6">
        <f>(J102/(0.36*140*(F102/1000)^0.63))^(1/0.54)*1000</f>
        <v>9.8272270269572264</v>
      </c>
      <c r="L102" s="6">
        <f>K102*H102/1000*B102</f>
        <v>13.758117837740118</v>
      </c>
      <c r="M102" s="6">
        <f>ABS(L102/I102)</f>
        <v>0.60449793441188526</v>
      </c>
    </row>
    <row r="103" spans="1:13" x14ac:dyDescent="0.3">
      <c r="L103" s="8">
        <f>SUM(L100:L102)</f>
        <v>-6.2509518196307567E-5</v>
      </c>
      <c r="M103" s="8">
        <f>SUM(M100:M102)</f>
        <v>0.79491135830660919</v>
      </c>
    </row>
    <row r="105" spans="1:13" x14ac:dyDescent="0.3">
      <c r="C105" s="11" t="s">
        <v>56</v>
      </c>
      <c r="D105" s="12">
        <f>-L97/(2*M97)</f>
        <v>1.0527765303272774E-4</v>
      </c>
      <c r="E105" s="12"/>
      <c r="F105" s="12" t="s">
        <v>16</v>
      </c>
      <c r="G105" s="1"/>
      <c r="H105" s="11" t="s">
        <v>56</v>
      </c>
      <c r="I105" s="12">
        <f>-L103/(2*M103)</f>
        <v>3.9318546365641883E-5</v>
      </c>
      <c r="J105" s="12"/>
      <c r="K105" s="12" t="s">
        <v>16</v>
      </c>
    </row>
  </sheetData>
  <mergeCells count="2">
    <mergeCell ref="A1:M1"/>
    <mergeCell ref="H3:M10"/>
  </mergeCells>
  <pageMargins left="0.7" right="0.7" top="0.75" bottom="0.75" header="0.3" footer="0.3"/>
  <pageSetup paperSize="9" scale="61" orientation="portrait" horizontalDpi="4294967294" verticalDpi="0" r:id="rId1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view="pageBreakPreview" zoomScale="90" zoomScaleNormal="100" zoomScaleSheetLayoutView="90" workbookViewId="0">
      <selection activeCell="Q16" sqref="Q16"/>
    </sheetView>
  </sheetViews>
  <sheetFormatPr baseColWidth="10" defaultRowHeight="14.4" x14ac:dyDescent="0.3"/>
  <sheetData>
    <row r="1" spans="1:5" x14ac:dyDescent="0.3">
      <c r="A1" s="10" t="s">
        <v>45</v>
      </c>
      <c r="B1" s="10">
        <v>12.5</v>
      </c>
      <c r="C1" s="10">
        <v>16</v>
      </c>
      <c r="D1" s="10">
        <v>20</v>
      </c>
      <c r="E1" s="10">
        <v>25</v>
      </c>
    </row>
    <row r="2" spans="1:5" x14ac:dyDescent="0.3">
      <c r="A2" s="10">
        <v>90</v>
      </c>
      <c r="B2" s="13"/>
      <c r="C2" s="13">
        <v>84</v>
      </c>
      <c r="D2" s="13">
        <v>84</v>
      </c>
      <c r="E2" s="13">
        <v>82.2</v>
      </c>
    </row>
    <row r="3" spans="1:5" x14ac:dyDescent="0.3">
      <c r="A3" s="10">
        <v>110</v>
      </c>
      <c r="B3" s="13">
        <v>104.4</v>
      </c>
      <c r="C3" s="13">
        <v>104</v>
      </c>
      <c r="D3" s="13">
        <v>103.2</v>
      </c>
      <c r="E3" s="13">
        <v>101.4</v>
      </c>
    </row>
    <row r="4" spans="1:5" x14ac:dyDescent="0.3">
      <c r="A4" s="10">
        <v>125</v>
      </c>
      <c r="B4" s="13">
        <v>118.8</v>
      </c>
      <c r="C4" s="13">
        <v>1178</v>
      </c>
      <c r="D4" s="13">
        <v>117</v>
      </c>
      <c r="E4" s="13">
        <v>115.2</v>
      </c>
    </row>
    <row r="5" spans="1:5" x14ac:dyDescent="0.3">
      <c r="A5" s="10">
        <v>140</v>
      </c>
      <c r="B5" s="13">
        <v>133</v>
      </c>
      <c r="C5" s="13">
        <v>132.4</v>
      </c>
      <c r="D5" s="13">
        <v>131.19999999999999</v>
      </c>
      <c r="E5" s="13">
        <v>129.19999999999999</v>
      </c>
    </row>
    <row r="6" spans="1:5" x14ac:dyDescent="0.3">
      <c r="A6" s="10">
        <v>160</v>
      </c>
      <c r="B6" s="13">
        <v>152</v>
      </c>
      <c r="C6" s="13">
        <v>151.4</v>
      </c>
      <c r="D6" s="13">
        <v>150</v>
      </c>
      <c r="E6" s="13">
        <v>147.6</v>
      </c>
    </row>
    <row r="7" spans="1:5" x14ac:dyDescent="0.3">
      <c r="A7" s="10">
        <v>200</v>
      </c>
      <c r="B7" s="13">
        <v>190</v>
      </c>
      <c r="C7" s="13">
        <v>189.2</v>
      </c>
      <c r="D7" s="13">
        <v>187.4</v>
      </c>
      <c r="E7" s="13">
        <v>184.4</v>
      </c>
    </row>
    <row r="8" spans="1:5" x14ac:dyDescent="0.3">
      <c r="A8" s="10">
        <v>225</v>
      </c>
      <c r="B8" s="13">
        <v>213.6</v>
      </c>
      <c r="C8" s="13">
        <v>212.8</v>
      </c>
      <c r="D8" s="13">
        <v>210.8</v>
      </c>
      <c r="E8" s="13">
        <v>207.4</v>
      </c>
    </row>
    <row r="9" spans="1:5" x14ac:dyDescent="0.3">
      <c r="A9" s="10">
        <v>250</v>
      </c>
      <c r="B9" s="13">
        <v>237.4</v>
      </c>
      <c r="C9" s="13">
        <v>236.4</v>
      </c>
      <c r="D9" s="13">
        <v>234.2</v>
      </c>
      <c r="E9" s="13">
        <v>230.6</v>
      </c>
    </row>
    <row r="10" spans="1:5" x14ac:dyDescent="0.3">
      <c r="A10" s="10">
        <v>315</v>
      </c>
      <c r="B10" s="13">
        <v>299.2</v>
      </c>
      <c r="C10" s="13">
        <v>298</v>
      </c>
      <c r="D10" s="13">
        <v>295.2</v>
      </c>
      <c r="E10" s="13">
        <v>290.60000000000002</v>
      </c>
    </row>
    <row r="11" spans="1:5" x14ac:dyDescent="0.3">
      <c r="A11" s="10">
        <v>355</v>
      </c>
      <c r="B11" s="13">
        <v>337.4</v>
      </c>
      <c r="C11" s="13">
        <v>336</v>
      </c>
      <c r="D11" s="13">
        <v>332.4</v>
      </c>
      <c r="E11" s="13">
        <v>327.2</v>
      </c>
    </row>
    <row r="12" spans="1:5" x14ac:dyDescent="0.3">
      <c r="A12" s="10">
        <v>400</v>
      </c>
      <c r="B12" s="13">
        <v>379.8</v>
      </c>
      <c r="C12" s="13">
        <v>378.4</v>
      </c>
      <c r="D12" s="13">
        <v>374.8</v>
      </c>
      <c r="E12" s="13">
        <v>369</v>
      </c>
    </row>
    <row r="13" spans="1:5" x14ac:dyDescent="0.3">
      <c r="A13" s="10">
        <v>450</v>
      </c>
      <c r="B13" s="13">
        <v>427.6</v>
      </c>
      <c r="C13" s="13">
        <v>426</v>
      </c>
      <c r="D13" s="13">
        <v>421.4</v>
      </c>
      <c r="E13" s="13">
        <v>415</v>
      </c>
    </row>
    <row r="14" spans="1:5" x14ac:dyDescent="0.3">
      <c r="A14" s="10">
        <v>500</v>
      </c>
      <c r="B14" s="13">
        <v>474.6</v>
      </c>
      <c r="C14" s="13">
        <v>472.8</v>
      </c>
      <c r="D14" s="13">
        <v>468.6</v>
      </c>
      <c r="E14" s="13">
        <v>461.2</v>
      </c>
    </row>
    <row r="15" spans="1:5" x14ac:dyDescent="0.3">
      <c r="A15" s="10">
        <v>630</v>
      </c>
      <c r="B15" s="13">
        <v>597.79999999999995</v>
      </c>
      <c r="C15" s="13">
        <v>595.79999999999995</v>
      </c>
      <c r="D15" s="13">
        <v>590.4</v>
      </c>
      <c r="E15" s="13">
        <v>581</v>
      </c>
    </row>
    <row r="16" spans="1:5" x14ac:dyDescent="0.3">
      <c r="A16" s="10">
        <v>710</v>
      </c>
      <c r="B16" s="13">
        <v>674.8</v>
      </c>
      <c r="C16" s="13">
        <v>671.4</v>
      </c>
      <c r="D16" s="13">
        <v>665.6</v>
      </c>
      <c r="E16" s="13">
        <v>654.6</v>
      </c>
    </row>
    <row r="17" spans="1:5" x14ac:dyDescent="0.3">
      <c r="A17" s="10">
        <v>800</v>
      </c>
      <c r="B17" s="13">
        <v>760.4</v>
      </c>
      <c r="C17" s="13">
        <v>757.8</v>
      </c>
      <c r="D17" s="13">
        <v>750.4</v>
      </c>
      <c r="E17" s="13"/>
    </row>
  </sheetData>
  <pageMargins left="0.7" right="0.7" top="0.75" bottom="0.75" header="0.3" footer="0.3"/>
  <pageSetup paperSize="9" orientation="portrait" horizontalDpi="4294967294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3</vt:i4>
      </vt:variant>
    </vt:vector>
  </HeadingPairs>
  <TitlesOfParts>
    <vt:vector size="6" baseType="lpstr">
      <vt:lpstr>Teoría</vt:lpstr>
      <vt:lpstr>Caso</vt:lpstr>
      <vt:lpstr>Gama PVCO</vt:lpstr>
      <vt:lpstr>Caso!Área_de_impresión</vt:lpstr>
      <vt:lpstr>Teoría!Área_de_impresión</vt:lpstr>
      <vt:lpstr>gama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JOSE</dc:creator>
  <cp:lastModifiedBy>JUAN JOSE</cp:lastModifiedBy>
  <dcterms:created xsi:type="dcterms:W3CDTF">2021-03-09T15:30:31Z</dcterms:created>
  <dcterms:modified xsi:type="dcterms:W3CDTF">2021-04-06T02:09:09Z</dcterms:modified>
</cp:coreProperties>
</file>