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HIDRAUICA DE TUBERIAS\CURSO CÁLCULO HIDRÁULICO Y MECANICO DE TUBERIAS A PRESION ENTERRADAS\"/>
    </mc:Choice>
  </mc:AlternateContent>
  <bookViews>
    <workbookView xWindow="0" yWindow="0" windowWidth="23040" windowHeight="8604" activeTab="1"/>
  </bookViews>
  <sheets>
    <sheet name="Teoría" sheetId="2" r:id="rId1"/>
    <sheet name="Caso" sheetId="1" r:id="rId2"/>
    <sheet name="Gama PVCO" sheetId="3" r:id="rId3"/>
  </sheets>
  <definedNames>
    <definedName name="_xlnm.Print_Area" localSheetId="1">Caso!$A$1:$M$87</definedName>
    <definedName name="_xlnm.Print_Area" localSheetId="0">Teoría!$A$1:$I$67</definedName>
    <definedName name="gama">'Gama PVCO'!$A$1:$E$17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B66" i="1" l="1"/>
  <c r="B65" i="1"/>
  <c r="B64" i="1"/>
  <c r="B63" i="1"/>
  <c r="B55" i="1"/>
  <c r="B54" i="1"/>
  <c r="B53" i="1"/>
  <c r="B52" i="1"/>
  <c r="B44" i="1"/>
  <c r="B43" i="1"/>
  <c r="B42" i="1"/>
  <c r="B41" i="1"/>
  <c r="B33" i="1"/>
  <c r="B32" i="1"/>
  <c r="B31" i="1"/>
  <c r="B30" i="1"/>
  <c r="B18" i="1"/>
  <c r="B19" i="1"/>
  <c r="B20" i="1"/>
  <c r="B17" i="1"/>
  <c r="F66" i="1" l="1"/>
  <c r="F65" i="1"/>
  <c r="F64" i="1"/>
  <c r="F63" i="1"/>
  <c r="F55" i="1"/>
  <c r="F54" i="1"/>
  <c r="F53" i="1"/>
  <c r="F52" i="1"/>
  <c r="F44" i="1"/>
  <c r="F43" i="1"/>
  <c r="F42" i="1"/>
  <c r="F41" i="1"/>
  <c r="F33" i="1"/>
  <c r="F32" i="1"/>
  <c r="F31" i="1"/>
  <c r="F30" i="1"/>
  <c r="F20" i="1"/>
  <c r="G20" i="1" s="1"/>
  <c r="F19" i="1"/>
  <c r="G19" i="1" s="1"/>
  <c r="F18" i="1"/>
  <c r="G18" i="1" s="1"/>
  <c r="F17" i="1"/>
  <c r="G17" i="1" s="1"/>
  <c r="G66" i="1" l="1"/>
  <c r="G65" i="1"/>
  <c r="G64" i="1"/>
  <c r="G63" i="1"/>
  <c r="G55" i="1"/>
  <c r="G54" i="1"/>
  <c r="G53" i="1"/>
  <c r="G52" i="1"/>
  <c r="G44" i="1"/>
  <c r="G43" i="1"/>
  <c r="G42" i="1"/>
  <c r="G41" i="1"/>
  <c r="G33" i="1"/>
  <c r="G32" i="1"/>
  <c r="G31" i="1"/>
  <c r="G30" i="1"/>
  <c r="J20" i="1"/>
  <c r="K20" i="1" s="1"/>
  <c r="L20" i="1" s="1"/>
  <c r="M20" i="1" s="1"/>
  <c r="J19" i="1"/>
  <c r="K19" i="1" s="1"/>
  <c r="L19" i="1" s="1"/>
  <c r="M19" i="1" s="1"/>
  <c r="J18" i="1"/>
  <c r="K18" i="1" s="1"/>
  <c r="L18" i="1" s="1"/>
  <c r="J17" i="1"/>
  <c r="M18" i="1" l="1"/>
  <c r="K17" i="1"/>
  <c r="L17" i="1" s="1"/>
  <c r="L21" i="1" s="1"/>
  <c r="M17" i="1" l="1"/>
  <c r="M21" i="1" s="1"/>
  <c r="D25" i="1" s="1"/>
  <c r="I30" i="1" s="1"/>
  <c r="G23" i="1"/>
  <c r="I31" i="1" l="1"/>
  <c r="J31" i="1" s="1"/>
  <c r="K31" i="1" s="1"/>
  <c r="L31" i="1" s="1"/>
  <c r="M31" i="1" s="1"/>
  <c r="J30" i="1" l="1"/>
  <c r="K30" i="1" s="1"/>
  <c r="L30" i="1" s="1"/>
  <c r="I33" i="1"/>
  <c r="J33" i="1" s="1"/>
  <c r="K33" i="1" s="1"/>
  <c r="L33" i="1" s="1"/>
  <c r="M33" i="1" s="1"/>
  <c r="I32" i="1"/>
  <c r="J32" i="1" s="1"/>
  <c r="K32" i="1" s="1"/>
  <c r="L32" i="1" s="1"/>
  <c r="M32" i="1" s="1"/>
  <c r="M30" i="1" l="1"/>
  <c r="M34" i="1" s="1"/>
  <c r="L34" i="1"/>
  <c r="G36" i="1" l="1"/>
  <c r="D38" i="1"/>
  <c r="G38" i="1" s="1"/>
  <c r="I43" i="1" l="1"/>
  <c r="J43" i="1" s="1"/>
  <c r="K43" i="1" s="1"/>
  <c r="L43" i="1" s="1"/>
  <c r="M43" i="1" s="1"/>
  <c r="I42" i="1"/>
  <c r="J42" i="1" s="1"/>
  <c r="K42" i="1" s="1"/>
  <c r="L42" i="1" s="1"/>
  <c r="M42" i="1" s="1"/>
  <c r="I44" i="1"/>
  <c r="J44" i="1" s="1"/>
  <c r="K44" i="1" s="1"/>
  <c r="L44" i="1" s="1"/>
  <c r="M44" i="1" s="1"/>
  <c r="I41" i="1"/>
  <c r="J41" i="1" s="1"/>
  <c r="K41" i="1" s="1"/>
  <c r="L41" i="1" s="1"/>
  <c r="M41" i="1" l="1"/>
  <c r="M45" i="1" s="1"/>
  <c r="L45" i="1"/>
  <c r="G47" i="1" l="1"/>
  <c r="D49" i="1"/>
  <c r="I52" i="1"/>
  <c r="J52" i="1" s="1"/>
  <c r="K52" i="1" s="1"/>
  <c r="L52" i="1" s="1"/>
  <c r="G49" i="1"/>
  <c r="I54" i="1"/>
  <c r="J54" i="1" s="1"/>
  <c r="K54" i="1" s="1"/>
  <c r="L54" i="1" s="1"/>
  <c r="M54" i="1" s="1"/>
  <c r="I53" i="1"/>
  <c r="J53" i="1" s="1"/>
  <c r="K53" i="1" s="1"/>
  <c r="L53" i="1" s="1"/>
  <c r="M53" i="1" s="1"/>
  <c r="I55" i="1"/>
  <c r="J55" i="1" s="1"/>
  <c r="K55" i="1" s="1"/>
  <c r="L55" i="1" s="1"/>
  <c r="M55" i="1" s="1"/>
  <c r="M52" i="1" l="1"/>
  <c r="M56" i="1" s="1"/>
  <c r="L56" i="1"/>
  <c r="G58" i="1" l="1"/>
  <c r="D60" i="1"/>
  <c r="G60" i="1" s="1"/>
  <c r="I64" i="1" l="1"/>
  <c r="I66" i="1"/>
  <c r="I63" i="1"/>
  <c r="I65" i="1"/>
  <c r="J64" i="1" l="1"/>
  <c r="K64" i="1" s="1"/>
  <c r="L64" i="1" s="1"/>
  <c r="M64" i="1" s="1"/>
  <c r="J65" i="1"/>
  <c r="K65" i="1" s="1"/>
  <c r="L65" i="1" s="1"/>
  <c r="M65" i="1" s="1"/>
  <c r="J63" i="1"/>
  <c r="K63" i="1" s="1"/>
  <c r="L63" i="1" s="1"/>
  <c r="J66" i="1"/>
  <c r="K66" i="1" s="1"/>
  <c r="L66" i="1" s="1"/>
  <c r="M66" i="1" s="1"/>
  <c r="M63" i="1" l="1"/>
  <c r="M67" i="1" s="1"/>
  <c r="L67" i="1"/>
  <c r="D71" i="1" l="1"/>
  <c r="G71" i="1" s="1"/>
  <c r="G69" i="1"/>
</calcChain>
</file>

<file path=xl/sharedStrings.xml><?xml version="1.0" encoding="utf-8"?>
<sst xmlns="http://schemas.openxmlformats.org/spreadsheetml/2006/main" count="140" uniqueCount="50">
  <si>
    <t>Sentido
Circulación</t>
  </si>
  <si>
    <t>Tramo</t>
  </si>
  <si>
    <t>PVC-O
DN
(mm)</t>
  </si>
  <si>
    <t>DI
(mm)</t>
  </si>
  <si>
    <t>Sección
(m2)</t>
  </si>
  <si>
    <t>L(m)</t>
  </si>
  <si>
    <t>Q
(l/s)</t>
  </si>
  <si>
    <t>V
(m/s)</t>
  </si>
  <si>
    <t>j
(m/km)</t>
  </si>
  <si>
    <t>J
(mca)</t>
  </si>
  <si>
    <t>J/Q</t>
  </si>
  <si>
    <t>+</t>
  </si>
  <si>
    <t>A-B</t>
  </si>
  <si>
    <t>-</t>
  </si>
  <si>
    <t>A-C</t>
  </si>
  <si>
    <t>B-D</t>
  </si>
  <si>
    <t>C-D</t>
  </si>
  <si>
    <t>∆Q=</t>
  </si>
  <si>
    <t>l/s</t>
  </si>
  <si>
    <t>Red Mallada</t>
  </si>
  <si>
    <t>Su disposición en planta tiene forma de malla, el agua puede circular en cualquier sentido de los conductos</t>
  </si>
  <si>
    <t>y cada punto de la red puede ser alimentado por varios caminos hidráulicos. Al contrario de lo que sucedía</t>
  </si>
  <si>
    <t>en las redes ramificadas, una avería en un tubo no implica dejar sin servicio otras partes del sistema ya que</t>
  </si>
  <si>
    <t>es posible modificar los sentidos de circulación mediante el accionamiento de válvulas.</t>
  </si>
  <si>
    <t>Entre las ventajas de las redes malladas figuran las siguientes:</t>
  </si>
  <si>
    <t>y se pueden asegurar un mayor suministro</t>
  </si>
  <si>
    <t>repercusiones sobre el conjunto de la red</t>
  </si>
  <si>
    <t>- Son de interés cuando existen hidrantes de incendios ya que sus demandas y exigencias Son muy elevadas</t>
  </si>
  <si>
    <t>- Permiten aislar sectores pequeños de red, pudiendo realizarse labores de mejoras y reparaciones sin grandes</t>
  </si>
  <si>
    <t>- Permite un reparto más equilibrado y uniforme de las presiones</t>
  </si>
  <si>
    <t>La creación de una red mallada puede estar condicionada por la situación de los depósitos. En núcleos en los</t>
  </si>
  <si>
    <t>que exista más de un depósito se puede formar una red mallada de forma casi automática.</t>
  </si>
  <si>
    <t>En las distribuciones de mallas cerradas se deben cumplir una serie de reglas para circuitos cerrados, siendo las</t>
  </si>
  <si>
    <t>s, est</t>
  </si>
  <si>
    <t>mismas que en los circuitos eléctricos, éstas son:</t>
  </si>
  <si>
    <t>1ra Ley de Kirchoff o ley de nodos: en todo vértice o punto de encuentro de conductores, la suma de las corrientes</t>
  </si>
  <si>
    <t>que a él llegan es igual a la suma de las que de el parten, es decir, la suma algebraica de todas las corrientes es igual a 0.</t>
  </si>
  <si>
    <t>2da Ley de Kirchoff o ley de mallas de Kirchoff: en toda malla de red, la suma algebraica de todas las fuerzas electromotrices</t>
  </si>
  <si>
    <t>es igual a la de todas las caídas de tensión.</t>
  </si>
  <si>
    <t>Teniendo en cuenta esto, desde el punto de vista hidráulico se considera:</t>
  </si>
  <si>
    <t>La suma algebraica de caudales entrantes y salientes en un nodo es nula.</t>
  </si>
  <si>
    <t>La suma algebraica de pérdidas de carga en un circuito cerrado es nula</t>
  </si>
  <si>
    <t>Por lo tanto para una red mallada se definirá una serie de caudales que cumpla con la 1ra Ley de nodos, de tal manera que</t>
  </si>
  <si>
    <t>los caudales adquirirán valores positivos siguiendo la rotación según las agujas del reloj y negativos para caudales que circulen</t>
  </si>
  <si>
    <t>en sentido de rotación contrario. Se procederá igualmente con la 2da Ley de mallas.</t>
  </si>
  <si>
    <t>Dada la siguiente red de distribución de una sóla malla, en la cual se han definido unos consumos y fijado unos diámetros en tubería de PVC-O TOM con una presión nominal de 16 bares.Determinar los caudales en cada tramo de la red, que cumplan las Leyes de Kirchoff.</t>
  </si>
  <si>
    <t>DN</t>
  </si>
  <si>
    <t>PN
(Bar)</t>
  </si>
  <si>
    <t>Fórmula de Hazen -Williams</t>
  </si>
  <si>
    <t>REDES MALLADAS CON TUBERIAS DE PVC-O CLASE 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</si>
</sst>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left" indent="2"/>
    </xf>
    <xf numFmtId="0" fontId="0" fillId="0" borderId="0" xfId="0" quotePrefix="1" applyAlignment="1">
      <alignment horizontal="left" indent="2"/>
    </xf>
    <xf numFmtId="0" fontId="0" fillId="0" borderId="0" xfId="0" applyAlignment="1">
      <alignment horizontal="left" indent="3"/>
    </xf>
    <xf numFmtId="0" fontId="0" fillId="0" borderId="1" xfId="0" applyBorder="1"/>
    <xf numFmtId="0" fontId="0" fillId="0" borderId="1" xfId="0" quotePrefix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0" fontId="9" fillId="0" borderId="1" xfId="0" applyFont="1" applyFill="1" applyBorder="1"/>
    <xf numFmtId="0" fontId="0" fillId="0" borderId="1" xfId="0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left"/>
    </xf>
    <xf numFmtId="0" fontId="11" fillId="0" borderId="1" xfId="0" applyFont="1" applyBorder="1"/>
    <xf numFmtId="0" fontId="10" fillId="3" borderId="0" xfId="0" applyFont="1" applyFill="1" applyAlignment="1"/>
    <xf numFmtId="0" fontId="10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784860</xdr:colOff>
      <xdr:row>18</xdr:row>
      <xdr:rowOff>2917</xdr:rowOff>
    </xdr:from>
    <xdr:to>
      <xdr:col>5</xdr:col>
      <xdr:colOff>110506</xdr:colOff>
      <xdr:row>35</xdr:row>
      <xdr:rowOff>83821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860" y="3309997"/>
          <a:ext cx="3455686" cy="3189864"/>
        </a:xfrm>
        <a:prstGeom prst="rect">
          <a:avLst/>
        </a:prstGeom>
      </xdr:spPr>
    </xdr:pic>
    <xdr:clientData/>
  </xdr:twoCellAnchor>
  <xdr:oneCellAnchor>
    <xdr:from>
      <xdr:col>3</xdr:col>
      <xdr:colOff>53340</xdr:colOff>
      <xdr:row>42</xdr:row>
      <xdr:rowOff>137160</xdr:rowOff>
    </xdr:from>
    <xdr:ext cx="632802" cy="462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/>
            <xdr:cNvSpPr txBox="1"/>
          </xdr:nvSpPr>
          <xdr:spPr>
            <a:xfrm>
              <a:off x="2598420" y="7833360"/>
              <a:ext cx="632802" cy="462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PE" sz="11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PE" sz="1100" b="0" i="1"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b>
                          <m:sSubPr>
                            <m:ctrlPr>
                              <a:rPr lang="es-PE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𝑙</m:t>
                            </m:r>
                          </m:e>
                          <m:sub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sub>
                        </m:sSub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=0</m:t>
                        </m:r>
                      </m:e>
                    </m:nary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4" name="CuadroTexto 3"/>
            <xdr:cNvSpPr txBox="1"/>
          </xdr:nvSpPr>
          <xdr:spPr>
            <a:xfrm>
              <a:off x="2598420" y="7833360"/>
              <a:ext cx="632802" cy="462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PE" sz="1100" i="0">
                  <a:latin typeface="Cambria Math" panose="02040503050406030204" pitchFamily="18" charset="0"/>
                </a:rPr>
                <a:t>∑24_(</a:t>
              </a:r>
              <a:r>
                <a:rPr lang="es-PE" sz="1100" b="0" i="0">
                  <a:latin typeface="Cambria Math" panose="02040503050406030204" pitchFamily="18" charset="0"/>
                </a:rPr>
                <a:t>𝑘=1)^𝑛▒〖𝑙_𝑘=0〗</a:t>
              </a:r>
              <a:endParaRPr lang="es-PE" sz="1100"/>
            </a:p>
          </xdr:txBody>
        </xdr:sp>
      </mc:Fallback>
    </mc:AlternateContent>
    <xdr:clientData/>
  </xdr:oneCellAnchor>
  <xdr:oneCellAnchor>
    <xdr:from>
      <xdr:col>3</xdr:col>
      <xdr:colOff>30480</xdr:colOff>
      <xdr:row>48</xdr:row>
      <xdr:rowOff>144780</xdr:rowOff>
    </xdr:from>
    <xdr:ext cx="657744" cy="462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/>
            <xdr:cNvSpPr txBox="1"/>
          </xdr:nvSpPr>
          <xdr:spPr>
            <a:xfrm>
              <a:off x="2575560" y="8938260"/>
              <a:ext cx="657744" cy="462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PE" sz="11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PE" sz="1100" b="0" i="1"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b>
                          <m:sSubPr>
                            <m:ctrlPr>
                              <a:rPr lang="es-PE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𝑉</m:t>
                            </m:r>
                          </m:e>
                          <m:sub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sub>
                        </m:sSub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=0</m:t>
                        </m:r>
                      </m:e>
                    </m:nary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5" name="CuadroTexto 4"/>
            <xdr:cNvSpPr txBox="1"/>
          </xdr:nvSpPr>
          <xdr:spPr>
            <a:xfrm>
              <a:off x="2575560" y="8938260"/>
              <a:ext cx="657744" cy="462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PE" sz="1100" i="0">
                  <a:latin typeface="Cambria Math" panose="02040503050406030204" pitchFamily="18" charset="0"/>
                </a:rPr>
                <a:t>∑24_(</a:t>
              </a:r>
              <a:r>
                <a:rPr lang="es-PE" sz="1100" b="0" i="0">
                  <a:latin typeface="Cambria Math" panose="02040503050406030204" pitchFamily="18" charset="0"/>
                </a:rPr>
                <a:t>𝑘=1)^𝑛▒〖𝑉_𝑘=0〗</a:t>
              </a:r>
              <a:endParaRPr lang="es-PE" sz="1100"/>
            </a:p>
          </xdr:txBody>
        </xdr:sp>
      </mc:Fallback>
    </mc:AlternateContent>
    <xdr:clientData/>
  </xdr:oneCellAnchor>
  <xdr:oneCellAnchor>
    <xdr:from>
      <xdr:col>2</xdr:col>
      <xdr:colOff>609600</xdr:colOff>
      <xdr:row>55</xdr:row>
      <xdr:rowOff>144780</xdr:rowOff>
    </xdr:from>
    <xdr:ext cx="679160" cy="462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/>
            <xdr:cNvSpPr txBox="1"/>
          </xdr:nvSpPr>
          <xdr:spPr>
            <a:xfrm>
              <a:off x="2362200" y="10218420"/>
              <a:ext cx="679160" cy="462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PE" sz="11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PE" sz="1100" b="0" i="1"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b>
                          <m:sSubPr>
                            <m:ctrlPr>
                              <a:rPr lang="es-PE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𝑄</m:t>
                            </m:r>
                          </m:e>
                          <m:sub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sub>
                        </m:sSub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=0</m:t>
                        </m:r>
                      </m:e>
                    </m:nary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6" name="CuadroTexto 5"/>
            <xdr:cNvSpPr txBox="1"/>
          </xdr:nvSpPr>
          <xdr:spPr>
            <a:xfrm>
              <a:off x="2362200" y="10218420"/>
              <a:ext cx="679160" cy="462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PE" sz="1100" i="0">
                  <a:latin typeface="Cambria Math" panose="02040503050406030204" pitchFamily="18" charset="0"/>
                </a:rPr>
                <a:t>∑24_(</a:t>
              </a:r>
              <a:r>
                <a:rPr lang="es-PE" sz="1100" b="0" i="0">
                  <a:latin typeface="Cambria Math" panose="02040503050406030204" pitchFamily="18" charset="0"/>
                </a:rPr>
                <a:t>𝑘=1)^𝑛▒〖𝑄_𝑘=0〗</a:t>
              </a:r>
              <a:endParaRPr lang="es-PE" sz="1100"/>
            </a:p>
          </xdr:txBody>
        </xdr:sp>
      </mc:Fallback>
    </mc:AlternateContent>
    <xdr:clientData/>
  </xdr:oneCellAnchor>
  <xdr:oneCellAnchor>
    <xdr:from>
      <xdr:col>2</xdr:col>
      <xdr:colOff>541020</xdr:colOff>
      <xdr:row>61</xdr:row>
      <xdr:rowOff>7620</xdr:rowOff>
    </xdr:from>
    <xdr:ext cx="1356653" cy="462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/>
            <xdr:cNvSpPr txBox="1"/>
          </xdr:nvSpPr>
          <xdr:spPr>
            <a:xfrm>
              <a:off x="2293620" y="11178540"/>
              <a:ext cx="1356653" cy="462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PE" sz="11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PE" sz="1100" b="0" i="1"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b>
                          <m:sSubPr>
                            <m:ctrlPr>
                              <a:rPr lang="es-PE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𝐽</m:t>
                            </m:r>
                          </m:e>
                          <m:sub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sub>
                        </m:sSub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=</m:t>
                        </m:r>
                        <m:nary>
                          <m:naryPr>
                            <m:chr m:val="∑"/>
                            <m:ctrlPr>
                              <a:rPr lang="es-PE" sz="1100" b="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23"/>
                              </m:rPr>
                              <a:rPr lang="es-PE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=1</m:t>
                            </m:r>
                          </m:sub>
                          <m:sup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sup>
                          <m:e>
                            <m:sSub>
                              <m:sSubPr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  <m:t>𝑗</m:t>
                                </m:r>
                              </m:e>
                              <m:sub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  <m:t>𝑘</m:t>
                                </m:r>
                              </m:sub>
                            </m:sSub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.</m:t>
                            </m:r>
                            <m:sSub>
                              <m:sSubPr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e>
                              <m:sub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  <m:t>𝑘</m:t>
                                </m:r>
                              </m:sub>
                            </m:sSub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=0</m:t>
                            </m:r>
                          </m:e>
                        </m:nary>
                      </m:e>
                    </m:nary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8" name="CuadroTexto 7"/>
            <xdr:cNvSpPr txBox="1"/>
          </xdr:nvSpPr>
          <xdr:spPr>
            <a:xfrm>
              <a:off x="2293620" y="11178540"/>
              <a:ext cx="1356653" cy="462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PE" sz="1100" i="0">
                  <a:latin typeface="Cambria Math" panose="02040503050406030204" pitchFamily="18" charset="0"/>
                </a:rPr>
                <a:t>∑24_(</a:t>
              </a:r>
              <a:r>
                <a:rPr lang="es-PE" sz="1100" b="0" i="0">
                  <a:latin typeface="Cambria Math" panose="02040503050406030204" pitchFamily="18" charset="0"/>
                </a:rPr>
                <a:t>𝑘=1)^𝑛▒〖𝐽_𝑘=∑24_(𝑘=1)^𝑛▒〖𝑗_𝑘.𝐿_𝑘=0〗〗</a:t>
              </a:r>
              <a:endParaRPr lang="es-PE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40640</xdr:colOff>
      <xdr:row>13</xdr:row>
      <xdr:rowOff>22015</xdr:rowOff>
    </xdr:from>
    <xdr:ext cx="1430969" cy="17774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/>
            <xdr:cNvSpPr txBox="1"/>
          </xdr:nvSpPr>
          <xdr:spPr>
            <a:xfrm>
              <a:off x="5848773" y="2553548"/>
              <a:ext cx="1430969" cy="1777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100" b="0" i="1">
                        <a:latin typeface="Cambria Math" panose="02040503050406030204" pitchFamily="18" charset="0"/>
                      </a:rPr>
                      <m:t>𝑣</m:t>
                    </m:r>
                    <m:r>
                      <a:rPr lang="es-MX" sz="1100" b="0" i="1">
                        <a:latin typeface="Cambria Math" panose="02040503050406030204" pitchFamily="18" charset="0"/>
                      </a:rPr>
                      <m:t>=0.36.</m:t>
                    </m:r>
                    <m:r>
                      <a:rPr lang="es-MX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es-MX" sz="1100" b="0" i="1">
                        <a:latin typeface="Cambria Math" panose="02040503050406030204" pitchFamily="18" charset="0"/>
                      </a:rPr>
                      <m:t>.</m:t>
                    </m:r>
                    <m:sSup>
                      <m:sSupPr>
                        <m:ctrlPr>
                          <a:rPr lang="es-MX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𝐷𝐼</m:t>
                        </m:r>
                      </m:e>
                      <m:sup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0.63</m:t>
                        </m:r>
                      </m:sup>
                    </m:sSup>
                    <m:r>
                      <a:rPr lang="es-MX" sz="1100" b="0" i="1">
                        <a:latin typeface="Cambria Math" panose="02040503050406030204" pitchFamily="18" charset="0"/>
                      </a:rPr>
                      <m:t>.</m:t>
                    </m:r>
                    <m:sSup>
                      <m:sSupPr>
                        <m:ctrlPr>
                          <a:rPr lang="es-MX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𝐽</m:t>
                        </m:r>
                      </m:e>
                      <m:sup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0.54</m:t>
                        </m:r>
                      </m:sup>
                    </m:sSup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5848773" y="2553548"/>
              <a:ext cx="1430969" cy="1777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100" b="0" i="0">
                  <a:latin typeface="Cambria Math" panose="02040503050406030204" pitchFamily="18" charset="0"/>
                </a:rPr>
                <a:t>𝑣=0.36.𝐶.〖𝐷𝐼〗^0.63.𝐽^0.54</a:t>
              </a:r>
              <a:endParaRPr lang="es-PE" sz="1100"/>
            </a:p>
          </xdr:txBody>
        </xdr:sp>
      </mc:Fallback>
    </mc:AlternateContent>
    <xdr:clientData/>
  </xdr:oneCellAnchor>
  <xdr:oneCellAnchor>
    <xdr:from>
      <xdr:col>10</xdr:col>
      <xdr:colOff>353059</xdr:colOff>
      <xdr:row>12</xdr:row>
      <xdr:rowOff>61806</xdr:rowOff>
    </xdr:from>
    <xdr:ext cx="1536703" cy="36503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/>
            <xdr:cNvSpPr txBox="1"/>
          </xdr:nvSpPr>
          <xdr:spPr>
            <a:xfrm>
              <a:off x="7752926" y="2407073"/>
              <a:ext cx="1536703" cy="365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100" b="0" i="1">
                        <a:latin typeface="Cambria Math" panose="02040503050406030204" pitchFamily="18" charset="0"/>
                      </a:rPr>
                      <m:t>𝐽</m:t>
                    </m:r>
                    <m:r>
                      <a:rPr lang="es-MX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es-MX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s-MX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s-MX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s-MX" sz="1100" b="0" i="1">
                                    <a:latin typeface="Cambria Math" panose="02040503050406030204" pitchFamily="18" charset="0"/>
                                  </a:rPr>
                                  <m:t>𝑣</m:t>
                                </m:r>
                              </m:num>
                              <m:den>
                                <m:r>
                                  <a:rPr lang="es-MX" sz="1100" b="0" i="1">
                                    <a:latin typeface="Cambria Math" panose="02040503050406030204" pitchFamily="18" charset="0"/>
                                  </a:rPr>
                                  <m:t>0.36.</m:t>
                                </m:r>
                                <m:r>
                                  <a:rPr lang="es-MX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es-MX" sz="1100" b="0" i="1">
                                    <a:latin typeface="Cambria Math" panose="02040503050406030204" pitchFamily="18" charset="0"/>
                                  </a:rPr>
                                  <m:t>.</m:t>
                                </m:r>
                                <m:sSup>
                                  <m:sSupPr>
                                    <m:ctrlPr>
                                      <a:rPr lang="es-MX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pPr>
                                  <m:e>
                                    <m:r>
                                      <a:rPr lang="es-MX" sz="1100" b="0" i="1">
                                        <a:latin typeface="Cambria Math" panose="02040503050406030204" pitchFamily="18" charset="0"/>
                                      </a:rPr>
                                      <m:t>𝐷𝐼</m:t>
                                    </m:r>
                                  </m:e>
                                  <m:sup>
                                    <m:r>
                                      <a:rPr lang="es-MX" sz="1100" b="0" i="1">
                                        <a:latin typeface="Cambria Math" panose="02040503050406030204" pitchFamily="18" charset="0"/>
                                      </a:rPr>
                                      <m:t>0.63</m:t>
                                    </m:r>
                                  </m:sup>
                                </m:sSup>
                              </m:den>
                            </m:f>
                          </m:e>
                        </m:d>
                      </m:e>
                      <m:sup>
                        <m:f>
                          <m:fPr>
                            <m:type m:val="skw"/>
                            <m:ctrlPr>
                              <a:rPr lang="es-MX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s-MX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r>
                              <a:rPr lang="es-MX" sz="1100" b="0" i="1">
                                <a:latin typeface="Cambria Math" panose="02040503050406030204" pitchFamily="18" charset="0"/>
                              </a:rPr>
                              <m:t>0.54</m:t>
                            </m:r>
                          </m:den>
                        </m:f>
                      </m:sup>
                    </m:sSup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3" name="CuadroTexto 2"/>
            <xdr:cNvSpPr txBox="1"/>
          </xdr:nvSpPr>
          <xdr:spPr>
            <a:xfrm>
              <a:off x="7752926" y="2407073"/>
              <a:ext cx="1536703" cy="365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100" b="0" i="0">
                  <a:latin typeface="Cambria Math" panose="02040503050406030204" pitchFamily="18" charset="0"/>
                </a:rPr>
                <a:t>𝐽=(𝑣/(0.36.𝐶.〖𝐷𝐼〗^0.63 ))^(1⁄0.54)</a:t>
              </a:r>
              <a:endParaRPr lang="es-PE" sz="1100"/>
            </a:p>
          </xdr:txBody>
        </xdr:sp>
      </mc:Fallback>
    </mc:AlternateContent>
    <xdr:clientData/>
  </xdr:oneCellAnchor>
  <xdr:twoCellAnchor editAs="oneCell">
    <xdr:from>
      <xdr:col>0</xdr:col>
      <xdr:colOff>434340</xdr:colOff>
      <xdr:row>1</xdr:row>
      <xdr:rowOff>30479</xdr:rowOff>
    </xdr:from>
    <xdr:to>
      <xdr:col>6</xdr:col>
      <xdr:colOff>396240</xdr:colOff>
      <xdr:row>13</xdr:row>
      <xdr:rowOff>142294</xdr:rowOff>
    </xdr:to>
    <xdr:pic>
      <xdr:nvPicPr>
        <xdr:cNvPr id="5" name="Imagen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34340" y="327659"/>
          <a:ext cx="4160520" cy="2306375"/>
        </a:xfrm>
        <a:prstGeom prst="rect">
          <a:avLst/>
        </a:prstGeom>
      </xdr:spPr>
    </xdr:pic>
    <xdr:clientData/>
  </xdr:twoCellAnchor>
  <xdr:oneCellAnchor>
    <xdr:from>
      <xdr:col>3</xdr:col>
      <xdr:colOff>655320</xdr:colOff>
      <xdr:row>21</xdr:row>
      <xdr:rowOff>7620</xdr:rowOff>
    </xdr:from>
    <xdr:ext cx="691536" cy="50411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/>
            <xdr:cNvSpPr txBox="1"/>
          </xdr:nvSpPr>
          <xdr:spPr>
            <a:xfrm>
              <a:off x="2476500" y="1470660"/>
              <a:ext cx="691536" cy="5041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PE" sz="12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PE" sz="1200" b="0" i="1"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es-PE" sz="12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PE" sz="12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b>
                          <m:sSubPr>
                            <m:ctrlPr>
                              <a:rPr lang="es-PE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PE" sz="1200" b="0" i="1">
                                <a:latin typeface="Cambria Math" panose="02040503050406030204" pitchFamily="18" charset="0"/>
                              </a:rPr>
                              <m:t>𝐽</m:t>
                            </m:r>
                          </m:e>
                          <m:sub>
                            <m:r>
                              <a:rPr lang="es-PE" sz="12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sub>
                        </m:sSub>
                        <m:r>
                          <a:rPr lang="es-PE" sz="12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≠</m:t>
                        </m:r>
                        <m:r>
                          <a:rPr lang="es-PE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e>
                    </m:nary>
                  </m:oMath>
                </m:oMathPara>
              </a14:m>
              <a:endParaRPr lang="es-PE" sz="1200"/>
            </a:p>
          </xdr:txBody>
        </xdr:sp>
      </mc:Choice>
      <mc:Fallback xmlns="">
        <xdr:sp macro="" textlink="">
          <xdr:nvSpPr>
            <xdr:cNvPr id="6" name="CuadroTexto 5"/>
            <xdr:cNvSpPr txBox="1"/>
          </xdr:nvSpPr>
          <xdr:spPr>
            <a:xfrm>
              <a:off x="2476500" y="1470660"/>
              <a:ext cx="691536" cy="5041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PE" sz="1200" i="0">
                  <a:latin typeface="Cambria Math" panose="02040503050406030204" pitchFamily="18" charset="0"/>
                </a:rPr>
                <a:t>∑24_(</a:t>
              </a:r>
              <a:r>
                <a:rPr lang="es-PE" sz="1200" b="0" i="0">
                  <a:latin typeface="Cambria Math" panose="02040503050406030204" pitchFamily="18" charset="0"/>
                </a:rPr>
                <a:t>𝑘=1)^𝑛▒〖𝐽_𝑘</a:t>
              </a:r>
              <a:r>
                <a:rPr lang="es-PE" sz="12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≠</a:t>
              </a:r>
              <a:r>
                <a:rPr lang="es-PE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0〗</a:t>
              </a:r>
              <a:endParaRPr lang="es-PE" sz="1200"/>
            </a:p>
          </xdr:txBody>
        </xdr:sp>
      </mc:Fallback>
    </mc:AlternateContent>
    <xdr:clientData/>
  </xdr:oneCellAnchor>
  <xdr:oneCellAnchor>
    <xdr:from>
      <xdr:col>8</xdr:col>
      <xdr:colOff>365760</xdr:colOff>
      <xdr:row>21</xdr:row>
      <xdr:rowOff>68580</xdr:rowOff>
    </xdr:from>
    <xdr:ext cx="1608197" cy="4752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CuadroTexto 8"/>
            <xdr:cNvSpPr txBox="1"/>
          </xdr:nvSpPr>
          <xdr:spPr>
            <a:xfrm>
              <a:off x="6173893" y="4454313"/>
              <a:ext cx="1608197" cy="4752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PE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s-P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𝑄</m:t>
                    </m:r>
                    <m:r>
                      <a:rPr lang="es-P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=−</m:t>
                    </m:r>
                    <m:f>
                      <m:fPr>
                        <m:ctrlPr>
                          <a:rPr lang="es-P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ctrl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23"/>
                              </m:r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𝑘</m:t>
                            </m:r>
                          </m:sub>
                          <m:sup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p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=</m:t>
                            </m:r>
                            <m:sSub>
                              <m:sSubPr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𝐽</m:t>
                                </m:r>
                              </m:e>
                              <m:sub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𝑘</m:t>
                                </m:r>
                              </m:sub>
                            </m:sSub>
                          </m:e>
                        </m:nary>
                      </m:num>
                      <m:den>
                        <m:r>
                          <a:rPr lang="es-P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1.851</m:t>
                        </m:r>
                        <m:nary>
                          <m:naryPr>
                            <m:chr m:val="∑"/>
                            <m:ctrl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23"/>
                              </m:r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𝑘</m:t>
                            </m:r>
                          </m:sub>
                          <m:sup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p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=</m:t>
                            </m:r>
                            <m:f>
                              <m:fPr>
                                <m:type m:val="skw"/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𝐽</m:t>
                                    </m:r>
                                  </m:e>
                                  <m:sub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𝑘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𝑄</m:t>
                                    </m:r>
                                  </m:e>
                                  <m:sub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𝑘</m:t>
                                    </m:r>
                                  </m:sub>
                                </m:sSub>
                              </m:den>
                            </m:f>
                          </m:e>
                        </m:nary>
                      </m:den>
                    </m:f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9" name="CuadroTexto 8"/>
            <xdr:cNvSpPr txBox="1"/>
          </xdr:nvSpPr>
          <xdr:spPr>
            <a:xfrm>
              <a:off x="6173893" y="4454313"/>
              <a:ext cx="1608197" cy="4752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PE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s-P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𝑄=−(∑_𝑘^𝑛▒〖=𝐽_𝑘 〗)/(1.851∑_𝑘^𝑛▒〖=𝐽_𝑘⁄𝑄_𝑘 〗)</a:t>
              </a:r>
              <a:endParaRPr lang="es-PE" sz="1100"/>
            </a:p>
          </xdr:txBody>
        </xdr:sp>
      </mc:Fallback>
    </mc:AlternateContent>
    <xdr:clientData/>
  </xdr:oneCellAnchor>
  <xdr:oneCellAnchor>
    <xdr:from>
      <xdr:col>3</xdr:col>
      <xdr:colOff>518160</xdr:colOff>
      <xdr:row>33</xdr:row>
      <xdr:rowOff>175260</xdr:rowOff>
    </xdr:from>
    <xdr:ext cx="691536" cy="50411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CuadroTexto 9"/>
            <xdr:cNvSpPr txBox="1"/>
          </xdr:nvSpPr>
          <xdr:spPr>
            <a:xfrm>
              <a:off x="2339340" y="4198620"/>
              <a:ext cx="691536" cy="5041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PE" sz="12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PE" sz="1200" b="0" i="1"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es-PE" sz="12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PE" sz="12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b>
                          <m:sSubPr>
                            <m:ctrlPr>
                              <a:rPr lang="es-PE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PE" sz="1200" b="0" i="1">
                                <a:latin typeface="Cambria Math" panose="02040503050406030204" pitchFamily="18" charset="0"/>
                              </a:rPr>
                              <m:t>𝐽</m:t>
                            </m:r>
                          </m:e>
                          <m:sub>
                            <m:r>
                              <a:rPr lang="es-PE" sz="12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sub>
                        </m:sSub>
                        <m:r>
                          <a:rPr lang="es-PE" sz="12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≠</m:t>
                        </m:r>
                        <m:r>
                          <a:rPr lang="es-PE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e>
                    </m:nary>
                  </m:oMath>
                </m:oMathPara>
              </a14:m>
              <a:endParaRPr lang="es-PE" sz="1200"/>
            </a:p>
          </xdr:txBody>
        </xdr:sp>
      </mc:Choice>
      <mc:Fallback xmlns="">
        <xdr:sp macro="" textlink="">
          <xdr:nvSpPr>
            <xdr:cNvPr id="10" name="CuadroTexto 9"/>
            <xdr:cNvSpPr txBox="1"/>
          </xdr:nvSpPr>
          <xdr:spPr>
            <a:xfrm>
              <a:off x="2339340" y="4198620"/>
              <a:ext cx="691536" cy="5041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PE" sz="1200" i="0">
                  <a:latin typeface="Cambria Math" panose="02040503050406030204" pitchFamily="18" charset="0"/>
                </a:rPr>
                <a:t>∑24_(</a:t>
              </a:r>
              <a:r>
                <a:rPr lang="es-PE" sz="1200" b="0" i="0">
                  <a:latin typeface="Cambria Math" panose="02040503050406030204" pitchFamily="18" charset="0"/>
                </a:rPr>
                <a:t>𝑘=1)^𝑛▒〖𝐽_𝑘</a:t>
              </a:r>
              <a:r>
                <a:rPr lang="es-PE" sz="12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≠</a:t>
              </a:r>
              <a:r>
                <a:rPr lang="es-PE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0〗</a:t>
              </a:r>
              <a:endParaRPr lang="es-PE" sz="1200"/>
            </a:p>
          </xdr:txBody>
        </xdr:sp>
      </mc:Fallback>
    </mc:AlternateContent>
    <xdr:clientData/>
  </xdr:oneCellAnchor>
  <xdr:oneCellAnchor>
    <xdr:from>
      <xdr:col>8</xdr:col>
      <xdr:colOff>350520</xdr:colOff>
      <xdr:row>34</xdr:row>
      <xdr:rowOff>0</xdr:rowOff>
    </xdr:from>
    <xdr:ext cx="1608197" cy="4752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CuadroTexto 10"/>
            <xdr:cNvSpPr txBox="1"/>
          </xdr:nvSpPr>
          <xdr:spPr>
            <a:xfrm>
              <a:off x="6158653" y="7171267"/>
              <a:ext cx="1608197" cy="4752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PE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s-P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𝑄</m:t>
                    </m:r>
                    <m:r>
                      <a:rPr lang="es-P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=−</m:t>
                    </m:r>
                    <m:f>
                      <m:fPr>
                        <m:ctrlPr>
                          <a:rPr lang="es-P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ctrl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23"/>
                              </m:r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𝑘</m:t>
                            </m:r>
                          </m:sub>
                          <m:sup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p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=</m:t>
                            </m:r>
                            <m:sSub>
                              <m:sSubPr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𝐽</m:t>
                                </m:r>
                              </m:e>
                              <m:sub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𝑘</m:t>
                                </m:r>
                              </m:sub>
                            </m:sSub>
                          </m:e>
                        </m:nary>
                      </m:num>
                      <m:den>
                        <m:r>
                          <a:rPr lang="es-P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1.851</m:t>
                        </m:r>
                        <m:nary>
                          <m:naryPr>
                            <m:chr m:val="∑"/>
                            <m:ctrl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23"/>
                              </m:r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𝑘</m:t>
                            </m:r>
                          </m:sub>
                          <m:sup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p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=</m:t>
                            </m:r>
                            <m:f>
                              <m:fPr>
                                <m:type m:val="skw"/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𝐽</m:t>
                                    </m:r>
                                  </m:e>
                                  <m:sub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𝑘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𝑄</m:t>
                                    </m:r>
                                  </m:e>
                                  <m:sub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𝑘</m:t>
                                    </m:r>
                                  </m:sub>
                                </m:sSub>
                              </m:den>
                            </m:f>
                          </m:e>
                        </m:nary>
                      </m:den>
                    </m:f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11" name="CuadroTexto 10"/>
            <xdr:cNvSpPr txBox="1"/>
          </xdr:nvSpPr>
          <xdr:spPr>
            <a:xfrm>
              <a:off x="6158653" y="7171267"/>
              <a:ext cx="1608197" cy="4752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PE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s-P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𝑄=−(∑_𝑘^𝑛▒〖=𝐽_𝑘 〗)/(1.851∑_𝑘^𝑛▒〖=𝐽_𝑘⁄𝑄_𝑘 〗)</a:t>
              </a:r>
              <a:endParaRPr lang="es-PE" sz="1100"/>
            </a:p>
          </xdr:txBody>
        </xdr:sp>
      </mc:Fallback>
    </mc:AlternateContent>
    <xdr:clientData/>
  </xdr:oneCellAnchor>
  <xdr:oneCellAnchor>
    <xdr:from>
      <xdr:col>3</xdr:col>
      <xdr:colOff>495300</xdr:colOff>
      <xdr:row>44</xdr:row>
      <xdr:rowOff>167640</xdr:rowOff>
    </xdr:from>
    <xdr:ext cx="691536" cy="50411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CuadroTexto 11"/>
            <xdr:cNvSpPr txBox="1"/>
          </xdr:nvSpPr>
          <xdr:spPr>
            <a:xfrm>
              <a:off x="2316480" y="6751320"/>
              <a:ext cx="691536" cy="5041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PE" sz="12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PE" sz="1200" b="0" i="1"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es-PE" sz="12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PE" sz="12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b>
                          <m:sSubPr>
                            <m:ctrlPr>
                              <a:rPr lang="es-PE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PE" sz="1200" b="0" i="1">
                                <a:latin typeface="Cambria Math" panose="02040503050406030204" pitchFamily="18" charset="0"/>
                              </a:rPr>
                              <m:t>𝐽</m:t>
                            </m:r>
                          </m:e>
                          <m:sub>
                            <m:r>
                              <a:rPr lang="es-PE" sz="12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sub>
                        </m:sSub>
                        <m:r>
                          <a:rPr lang="es-PE" sz="12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≠</m:t>
                        </m:r>
                        <m:r>
                          <a:rPr lang="es-PE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e>
                    </m:nary>
                  </m:oMath>
                </m:oMathPara>
              </a14:m>
              <a:endParaRPr lang="es-PE" sz="1200"/>
            </a:p>
          </xdr:txBody>
        </xdr:sp>
      </mc:Choice>
      <mc:Fallback xmlns="">
        <xdr:sp macro="" textlink="">
          <xdr:nvSpPr>
            <xdr:cNvPr id="12" name="CuadroTexto 11"/>
            <xdr:cNvSpPr txBox="1"/>
          </xdr:nvSpPr>
          <xdr:spPr>
            <a:xfrm>
              <a:off x="2316480" y="6751320"/>
              <a:ext cx="691536" cy="5041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PE" sz="1200" i="0">
                  <a:latin typeface="Cambria Math" panose="02040503050406030204" pitchFamily="18" charset="0"/>
                </a:rPr>
                <a:t>∑24_(</a:t>
              </a:r>
              <a:r>
                <a:rPr lang="es-PE" sz="1200" b="0" i="0">
                  <a:latin typeface="Cambria Math" panose="02040503050406030204" pitchFamily="18" charset="0"/>
                </a:rPr>
                <a:t>𝑘=1)^𝑛▒〖𝐽_𝑘</a:t>
              </a:r>
              <a:r>
                <a:rPr lang="es-PE" sz="12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≠</a:t>
              </a:r>
              <a:r>
                <a:rPr lang="es-PE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0〗</a:t>
              </a:r>
              <a:endParaRPr lang="es-PE" sz="1200"/>
            </a:p>
          </xdr:txBody>
        </xdr:sp>
      </mc:Fallback>
    </mc:AlternateContent>
    <xdr:clientData/>
  </xdr:oneCellAnchor>
  <xdr:oneCellAnchor>
    <xdr:from>
      <xdr:col>8</xdr:col>
      <xdr:colOff>350520</xdr:colOff>
      <xdr:row>45</xdr:row>
      <xdr:rowOff>0</xdr:rowOff>
    </xdr:from>
    <xdr:ext cx="1579278" cy="4752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CuadroTexto 12"/>
            <xdr:cNvSpPr txBox="1"/>
          </xdr:nvSpPr>
          <xdr:spPr>
            <a:xfrm>
              <a:off x="6158653" y="9584267"/>
              <a:ext cx="1579278" cy="4752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PE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s-P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𝑄</m:t>
                    </m:r>
                    <m:r>
                      <a:rPr lang="es-P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=−</m:t>
                    </m:r>
                    <m:f>
                      <m:fPr>
                        <m:ctrlPr>
                          <a:rPr lang="es-P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ctrl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23"/>
                              </m:r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𝑘</m:t>
                            </m:r>
                          </m:sub>
                          <m:sup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p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=</m:t>
                            </m:r>
                            <m:sSub>
                              <m:sSubPr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𝐽</m:t>
                                </m:r>
                              </m:e>
                              <m:sub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𝑘</m:t>
                                </m:r>
                              </m:sub>
                            </m:sSub>
                          </m:e>
                        </m:nary>
                      </m:num>
                      <m:den>
                        <m:r>
                          <a:rPr lang="es-P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1.851</m:t>
                        </m:r>
                        <m:nary>
                          <m:naryPr>
                            <m:chr m:val="∑"/>
                            <m:ctrl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23"/>
                              </m:r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𝑘</m:t>
                            </m:r>
                          </m:sub>
                          <m:sup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p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=</m:t>
                            </m:r>
                            <m:f>
                              <m:fPr>
                                <m:type m:val="skw"/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𝐽</m:t>
                                    </m:r>
                                  </m:e>
                                  <m:sub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𝑘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𝑄</m:t>
                                    </m:r>
                                  </m:e>
                                  <m:sub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𝑘</m:t>
                                    </m:r>
                                  </m:sub>
                                </m:sSub>
                              </m:den>
                            </m:f>
                          </m:e>
                        </m:nary>
                      </m:den>
                    </m:f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13" name="CuadroTexto 12"/>
            <xdr:cNvSpPr txBox="1"/>
          </xdr:nvSpPr>
          <xdr:spPr>
            <a:xfrm>
              <a:off x="6158653" y="9584267"/>
              <a:ext cx="1579278" cy="4752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PE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s-P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𝑄=−(∑_𝑘^𝑛▒〖=𝐽_𝑘 〗)/(1.851∑_𝑘^𝑛▒〖=𝐽_𝑘⁄𝑄_𝑘 〗)</a:t>
              </a:r>
              <a:endParaRPr lang="es-PE" sz="1100"/>
            </a:p>
          </xdr:txBody>
        </xdr:sp>
      </mc:Fallback>
    </mc:AlternateContent>
    <xdr:clientData/>
  </xdr:oneCellAnchor>
  <xdr:oneCellAnchor>
    <xdr:from>
      <xdr:col>3</xdr:col>
      <xdr:colOff>502920</xdr:colOff>
      <xdr:row>55</xdr:row>
      <xdr:rowOff>167640</xdr:rowOff>
    </xdr:from>
    <xdr:ext cx="691536" cy="50411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CuadroTexto 13"/>
            <xdr:cNvSpPr txBox="1"/>
          </xdr:nvSpPr>
          <xdr:spPr>
            <a:xfrm>
              <a:off x="2324100" y="9311640"/>
              <a:ext cx="691536" cy="5041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PE" sz="12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PE" sz="1200" b="0" i="1"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es-PE" sz="12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PE" sz="12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b>
                          <m:sSubPr>
                            <m:ctrlPr>
                              <a:rPr lang="es-PE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PE" sz="1200" b="0" i="1">
                                <a:latin typeface="Cambria Math" panose="02040503050406030204" pitchFamily="18" charset="0"/>
                              </a:rPr>
                              <m:t>𝐽</m:t>
                            </m:r>
                          </m:e>
                          <m:sub>
                            <m:r>
                              <a:rPr lang="es-PE" sz="12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sub>
                        </m:sSub>
                        <m:r>
                          <a:rPr lang="es-PE" sz="12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≠</m:t>
                        </m:r>
                        <m:r>
                          <a:rPr lang="es-PE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e>
                    </m:nary>
                  </m:oMath>
                </m:oMathPara>
              </a14:m>
              <a:endParaRPr lang="es-PE" sz="1200"/>
            </a:p>
          </xdr:txBody>
        </xdr:sp>
      </mc:Choice>
      <mc:Fallback xmlns="">
        <xdr:sp macro="" textlink="">
          <xdr:nvSpPr>
            <xdr:cNvPr id="14" name="CuadroTexto 13"/>
            <xdr:cNvSpPr txBox="1"/>
          </xdr:nvSpPr>
          <xdr:spPr>
            <a:xfrm>
              <a:off x="2324100" y="9311640"/>
              <a:ext cx="691536" cy="5041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PE" sz="1200" i="0">
                  <a:latin typeface="Cambria Math" panose="02040503050406030204" pitchFamily="18" charset="0"/>
                </a:rPr>
                <a:t>∑24_(</a:t>
              </a:r>
              <a:r>
                <a:rPr lang="es-PE" sz="1200" b="0" i="0">
                  <a:latin typeface="Cambria Math" panose="02040503050406030204" pitchFamily="18" charset="0"/>
                </a:rPr>
                <a:t>𝑘=1)^𝑛▒〖𝐽_𝑘</a:t>
              </a:r>
              <a:r>
                <a:rPr lang="es-PE" sz="12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≠</a:t>
              </a:r>
              <a:r>
                <a:rPr lang="es-PE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0〗</a:t>
              </a:r>
              <a:endParaRPr lang="es-PE" sz="1200"/>
            </a:p>
          </xdr:txBody>
        </xdr:sp>
      </mc:Fallback>
    </mc:AlternateContent>
    <xdr:clientData/>
  </xdr:oneCellAnchor>
  <xdr:oneCellAnchor>
    <xdr:from>
      <xdr:col>8</xdr:col>
      <xdr:colOff>365760</xdr:colOff>
      <xdr:row>55</xdr:row>
      <xdr:rowOff>175260</xdr:rowOff>
    </xdr:from>
    <xdr:ext cx="1579278" cy="4752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CuadroTexto 14"/>
            <xdr:cNvSpPr txBox="1"/>
          </xdr:nvSpPr>
          <xdr:spPr>
            <a:xfrm>
              <a:off x="6173893" y="11986260"/>
              <a:ext cx="1579278" cy="4752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PE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s-P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𝑄</m:t>
                    </m:r>
                    <m:r>
                      <a:rPr lang="es-P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=−</m:t>
                    </m:r>
                    <m:f>
                      <m:fPr>
                        <m:ctrlPr>
                          <a:rPr lang="es-P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ctrl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23"/>
                              </m:r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𝑘</m:t>
                            </m:r>
                          </m:sub>
                          <m:sup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p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=</m:t>
                            </m:r>
                            <m:sSub>
                              <m:sSubPr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𝐽</m:t>
                                </m:r>
                              </m:e>
                              <m:sub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𝑘</m:t>
                                </m:r>
                              </m:sub>
                            </m:sSub>
                          </m:e>
                        </m:nary>
                      </m:num>
                      <m:den>
                        <m:r>
                          <a:rPr lang="es-P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1.851</m:t>
                        </m:r>
                        <m:nary>
                          <m:naryPr>
                            <m:chr m:val="∑"/>
                            <m:ctrl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23"/>
                              </m:r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𝑘</m:t>
                            </m:r>
                          </m:sub>
                          <m:sup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p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=</m:t>
                            </m:r>
                            <m:f>
                              <m:fPr>
                                <m:type m:val="skw"/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𝐽</m:t>
                                    </m:r>
                                  </m:e>
                                  <m:sub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𝑘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𝑄</m:t>
                                    </m:r>
                                  </m:e>
                                  <m:sub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𝑘</m:t>
                                    </m:r>
                                  </m:sub>
                                </m:sSub>
                              </m:den>
                            </m:f>
                          </m:e>
                        </m:nary>
                      </m:den>
                    </m:f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15" name="CuadroTexto 14"/>
            <xdr:cNvSpPr txBox="1"/>
          </xdr:nvSpPr>
          <xdr:spPr>
            <a:xfrm>
              <a:off x="6173893" y="11986260"/>
              <a:ext cx="1579278" cy="4752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PE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s-P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𝑄=−(∑_𝑘^𝑛▒〖=𝐽_𝑘 〗)/(1.851∑_𝑘^𝑛▒〖=𝐽_𝑘⁄𝑄_𝑘 〗)</a:t>
              </a:r>
              <a:endParaRPr lang="es-PE" sz="1100"/>
            </a:p>
          </xdr:txBody>
        </xdr:sp>
      </mc:Fallback>
    </mc:AlternateContent>
    <xdr:clientData/>
  </xdr:oneCellAnchor>
  <xdr:oneCellAnchor>
    <xdr:from>
      <xdr:col>3</xdr:col>
      <xdr:colOff>586740</xdr:colOff>
      <xdr:row>66</xdr:row>
      <xdr:rowOff>167640</xdr:rowOff>
    </xdr:from>
    <xdr:ext cx="691536" cy="504112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CuadroTexto 15"/>
            <xdr:cNvSpPr txBox="1"/>
          </xdr:nvSpPr>
          <xdr:spPr>
            <a:xfrm>
              <a:off x="2407920" y="11871960"/>
              <a:ext cx="691536" cy="5041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PE" sz="12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PE" sz="1200" b="0" i="1"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es-PE" sz="12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PE" sz="12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b>
                          <m:sSubPr>
                            <m:ctrlPr>
                              <a:rPr lang="es-PE" sz="12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PE" sz="1200" b="0" i="1">
                                <a:latin typeface="Cambria Math" panose="02040503050406030204" pitchFamily="18" charset="0"/>
                              </a:rPr>
                              <m:t>𝐽</m:t>
                            </m:r>
                          </m:e>
                          <m:sub>
                            <m:r>
                              <a:rPr lang="es-PE" sz="12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sub>
                        </m:sSub>
                        <m:r>
                          <a:rPr lang="es-PE" sz="120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≠</m:t>
                        </m:r>
                        <m:r>
                          <a:rPr lang="es-PE" sz="12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0</m:t>
                        </m:r>
                      </m:e>
                    </m:nary>
                  </m:oMath>
                </m:oMathPara>
              </a14:m>
              <a:endParaRPr lang="es-PE" sz="1200"/>
            </a:p>
          </xdr:txBody>
        </xdr:sp>
      </mc:Choice>
      <mc:Fallback xmlns="">
        <xdr:sp macro="" textlink="">
          <xdr:nvSpPr>
            <xdr:cNvPr id="16" name="CuadroTexto 15"/>
            <xdr:cNvSpPr txBox="1"/>
          </xdr:nvSpPr>
          <xdr:spPr>
            <a:xfrm>
              <a:off x="2407920" y="11871960"/>
              <a:ext cx="691536" cy="50411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PE" sz="1200" i="0">
                  <a:latin typeface="Cambria Math" panose="02040503050406030204" pitchFamily="18" charset="0"/>
                </a:rPr>
                <a:t>∑24_(</a:t>
              </a:r>
              <a:r>
                <a:rPr lang="es-PE" sz="1200" b="0" i="0">
                  <a:latin typeface="Cambria Math" panose="02040503050406030204" pitchFamily="18" charset="0"/>
                </a:rPr>
                <a:t>𝑘=1)^𝑛▒〖𝐽_𝑘</a:t>
              </a:r>
              <a:r>
                <a:rPr lang="es-PE" sz="1200" i="0">
                  <a:latin typeface="Cambria Math" panose="02040503050406030204" pitchFamily="18" charset="0"/>
                  <a:ea typeface="Cambria Math" panose="02040503050406030204" pitchFamily="18" charset="0"/>
                </a:rPr>
                <a:t>≠</a:t>
              </a:r>
              <a:r>
                <a:rPr lang="es-PE" sz="12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0〗</a:t>
              </a:r>
              <a:endParaRPr lang="es-PE" sz="1200"/>
            </a:p>
          </xdr:txBody>
        </xdr:sp>
      </mc:Fallback>
    </mc:AlternateContent>
    <xdr:clientData/>
  </xdr:oneCellAnchor>
  <xdr:oneCellAnchor>
    <xdr:from>
      <xdr:col>8</xdr:col>
      <xdr:colOff>251460</xdr:colOff>
      <xdr:row>66</xdr:row>
      <xdr:rowOff>160020</xdr:rowOff>
    </xdr:from>
    <xdr:ext cx="1579278" cy="4752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CuadroTexto 16"/>
            <xdr:cNvSpPr txBox="1"/>
          </xdr:nvSpPr>
          <xdr:spPr>
            <a:xfrm>
              <a:off x="6059593" y="14384020"/>
              <a:ext cx="1579278" cy="4752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PE" sz="110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s-P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𝑄</m:t>
                    </m:r>
                    <m:r>
                      <a:rPr lang="es-PE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=−</m:t>
                    </m:r>
                    <m:f>
                      <m:fPr>
                        <m:ctrlPr>
                          <a:rPr lang="es-P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ctrl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23"/>
                              </m:r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𝑘</m:t>
                            </m:r>
                          </m:sub>
                          <m:sup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p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=</m:t>
                            </m:r>
                            <m:sSub>
                              <m:sSubPr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𝐽</m:t>
                                </m:r>
                              </m:e>
                              <m:sub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𝑘</m:t>
                                </m:r>
                              </m:sub>
                            </m:sSub>
                          </m:e>
                        </m:nary>
                      </m:num>
                      <m:den>
                        <m:r>
                          <a:rPr lang="es-PE" sz="110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1.851</m:t>
                        </m:r>
                        <m:nary>
                          <m:naryPr>
                            <m:chr m:val="∑"/>
                            <m:ctrl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23"/>
                              </m:rP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𝑘</m:t>
                            </m:r>
                          </m:sub>
                          <m:sup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𝑛</m:t>
                            </m:r>
                          </m:sup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=</m:t>
                            </m:r>
                            <m:f>
                              <m:fPr>
                                <m:type m:val="skw"/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𝐽</m:t>
                                    </m:r>
                                  </m:e>
                                  <m:sub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𝑘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𝑄</m:t>
                                    </m:r>
                                  </m:e>
                                  <m:sub>
                                    <m:r>
                                      <a:rPr lang="es-PE" sz="1100" b="0" i="1">
                                        <a:latin typeface="Cambria Math" panose="02040503050406030204" pitchFamily="18" charset="0"/>
                                        <a:ea typeface="Cambria Math" panose="02040503050406030204" pitchFamily="18" charset="0"/>
                                      </a:rPr>
                                      <m:t>𝑘</m:t>
                                    </m:r>
                                  </m:sub>
                                </m:sSub>
                              </m:den>
                            </m:f>
                          </m:e>
                        </m:nary>
                      </m:den>
                    </m:f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17" name="CuadroTexto 16"/>
            <xdr:cNvSpPr txBox="1"/>
          </xdr:nvSpPr>
          <xdr:spPr>
            <a:xfrm>
              <a:off x="6059593" y="14384020"/>
              <a:ext cx="1579278" cy="4752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PE" sz="110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</a:t>
              </a:r>
              <a:r>
                <a:rPr lang="es-PE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𝑄=−(∑_𝑘^𝑛▒〖=𝐽_𝑘 〗)/(1.851∑_𝑘^𝑛▒〖=𝐽_𝑘⁄𝑄_𝑘 〗)</a:t>
              </a:r>
              <a:endParaRPr lang="es-PE" sz="1100"/>
            </a:p>
          </xdr:txBody>
        </xdr:sp>
      </mc:Fallback>
    </mc:AlternateContent>
    <xdr:clientData/>
  </xdr:oneCellAnchor>
  <xdr:twoCellAnchor editAs="oneCell">
    <xdr:from>
      <xdr:col>13</xdr:col>
      <xdr:colOff>122766</xdr:colOff>
      <xdr:row>0</xdr:row>
      <xdr:rowOff>206840</xdr:rowOff>
    </xdr:from>
    <xdr:to>
      <xdr:col>20</xdr:col>
      <xdr:colOff>472406</xdr:colOff>
      <xdr:row>21</xdr:row>
      <xdr:rowOff>10813</xdr:rowOff>
    </xdr:to>
    <xdr:pic>
      <xdr:nvPicPr>
        <xdr:cNvPr id="20" name="Imagen 19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935633" y="206840"/>
          <a:ext cx="5920706" cy="4189706"/>
        </a:xfrm>
        <a:prstGeom prst="rect">
          <a:avLst/>
        </a:prstGeom>
      </xdr:spPr>
    </xdr:pic>
    <xdr:clientData/>
  </xdr:twoCellAnchor>
  <xdr:twoCellAnchor editAs="oneCell">
    <xdr:from>
      <xdr:col>2</xdr:col>
      <xdr:colOff>175260</xdr:colOff>
      <xdr:row>73</xdr:row>
      <xdr:rowOff>129540</xdr:rowOff>
    </xdr:from>
    <xdr:to>
      <xdr:col>7</xdr:col>
      <xdr:colOff>373380</xdr:colOff>
      <xdr:row>86</xdr:row>
      <xdr:rowOff>58476</xdr:rowOff>
    </xdr:to>
    <xdr:pic>
      <xdr:nvPicPr>
        <xdr:cNvPr id="21" name="Imagen 20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3960" y="17617440"/>
          <a:ext cx="4160520" cy="2306375"/>
        </a:xfrm>
        <a:prstGeom prst="rect">
          <a:avLst/>
        </a:prstGeom>
      </xdr:spPr>
    </xdr:pic>
    <xdr:clientData/>
  </xdr:twoCellAnchor>
  <xdr:twoCellAnchor>
    <xdr:from>
      <xdr:col>4</xdr:col>
      <xdr:colOff>304800</xdr:colOff>
      <xdr:row>77</xdr:row>
      <xdr:rowOff>60960</xdr:rowOff>
    </xdr:from>
    <xdr:to>
      <xdr:col>4</xdr:col>
      <xdr:colOff>548640</xdr:colOff>
      <xdr:row>78</xdr:row>
      <xdr:rowOff>114300</xdr:rowOff>
    </xdr:to>
    <xdr:cxnSp macro="">
      <xdr:nvCxnSpPr>
        <xdr:cNvPr id="23" name="Conector recto 22"/>
        <xdr:cNvCxnSpPr/>
      </xdr:nvCxnSpPr>
      <xdr:spPr>
        <a:xfrm flipV="1">
          <a:off x="2918460" y="18280380"/>
          <a:ext cx="243840" cy="236220"/>
        </a:xfrm>
        <a:prstGeom prst="line">
          <a:avLst/>
        </a:prstGeom>
        <a:ln w="1905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678180</xdr:colOff>
      <xdr:row>81</xdr:row>
      <xdr:rowOff>152400</xdr:rowOff>
    </xdr:from>
    <xdr:to>
      <xdr:col>7</xdr:col>
      <xdr:colOff>129540</xdr:colOff>
      <xdr:row>83</xdr:row>
      <xdr:rowOff>22860</xdr:rowOff>
    </xdr:to>
    <xdr:cxnSp macro="">
      <xdr:nvCxnSpPr>
        <xdr:cNvPr id="24" name="Conector recto 23"/>
        <xdr:cNvCxnSpPr/>
      </xdr:nvCxnSpPr>
      <xdr:spPr>
        <a:xfrm flipV="1">
          <a:off x="4876800" y="19103340"/>
          <a:ext cx="243840" cy="236220"/>
        </a:xfrm>
        <a:prstGeom prst="line">
          <a:avLst/>
        </a:prstGeom>
        <a:ln w="1905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30480</xdr:colOff>
      <xdr:row>77</xdr:row>
      <xdr:rowOff>129540</xdr:rowOff>
    </xdr:from>
    <xdr:to>
      <xdr:col>6</xdr:col>
      <xdr:colOff>274320</xdr:colOff>
      <xdr:row>79</xdr:row>
      <xdr:rowOff>0</xdr:rowOff>
    </xdr:to>
    <xdr:cxnSp macro="">
      <xdr:nvCxnSpPr>
        <xdr:cNvPr id="25" name="Conector recto 24"/>
        <xdr:cNvCxnSpPr/>
      </xdr:nvCxnSpPr>
      <xdr:spPr>
        <a:xfrm flipV="1">
          <a:off x="4229100" y="18348960"/>
          <a:ext cx="243840" cy="236220"/>
        </a:xfrm>
        <a:prstGeom prst="line">
          <a:avLst/>
        </a:prstGeom>
        <a:ln w="1905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373380</xdr:colOff>
      <xdr:row>82</xdr:row>
      <xdr:rowOff>175260</xdr:rowOff>
    </xdr:from>
    <xdr:to>
      <xdr:col>5</xdr:col>
      <xdr:colOff>617220</xdr:colOff>
      <xdr:row>84</xdr:row>
      <xdr:rowOff>45720</xdr:rowOff>
    </xdr:to>
    <xdr:cxnSp macro="">
      <xdr:nvCxnSpPr>
        <xdr:cNvPr id="26" name="Conector recto 25"/>
        <xdr:cNvCxnSpPr/>
      </xdr:nvCxnSpPr>
      <xdr:spPr>
        <a:xfrm flipV="1">
          <a:off x="3779520" y="19309080"/>
          <a:ext cx="243840" cy="236220"/>
        </a:xfrm>
        <a:prstGeom prst="line">
          <a:avLst/>
        </a:prstGeom>
        <a:ln w="1905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3</xdr:col>
      <xdr:colOff>533400</xdr:colOff>
      <xdr:row>82</xdr:row>
      <xdr:rowOff>45720</xdr:rowOff>
    </xdr:from>
    <xdr:to>
      <xdr:col>3</xdr:col>
      <xdr:colOff>777240</xdr:colOff>
      <xdr:row>83</xdr:row>
      <xdr:rowOff>99060</xdr:rowOff>
    </xdr:to>
    <xdr:cxnSp macro="">
      <xdr:nvCxnSpPr>
        <xdr:cNvPr id="27" name="Conector recto 26"/>
        <xdr:cNvCxnSpPr/>
      </xdr:nvCxnSpPr>
      <xdr:spPr>
        <a:xfrm flipV="1">
          <a:off x="2354580" y="19179540"/>
          <a:ext cx="243840" cy="236220"/>
        </a:xfrm>
        <a:prstGeom prst="line">
          <a:avLst/>
        </a:prstGeom>
        <a:ln w="19050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152400</xdr:colOff>
      <xdr:row>76</xdr:row>
      <xdr:rowOff>30480</xdr:rowOff>
    </xdr:from>
    <xdr:to>
      <xdr:col>5</xdr:col>
      <xdr:colOff>91440</xdr:colOff>
      <xdr:row>77</xdr:row>
      <xdr:rowOff>91440</xdr:rowOff>
    </xdr:to>
    <xdr:sp macro="" textlink="">
      <xdr:nvSpPr>
        <xdr:cNvPr id="28" name="CuadroTexto 27"/>
        <xdr:cNvSpPr txBox="1"/>
      </xdr:nvSpPr>
      <xdr:spPr>
        <a:xfrm>
          <a:off x="2766060" y="18067020"/>
          <a:ext cx="731520" cy="2438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000" b="1">
              <a:solidFill>
                <a:srgbClr val="FF0000"/>
              </a:solidFill>
            </a:rPr>
            <a:t>147.98 l/s</a:t>
          </a:r>
        </a:p>
      </xdr:txBody>
    </xdr:sp>
    <xdr:clientData/>
  </xdr:twoCellAnchor>
  <xdr:twoCellAnchor>
    <xdr:from>
      <xdr:col>3</xdr:col>
      <xdr:colOff>259080</xdr:colOff>
      <xdr:row>83</xdr:row>
      <xdr:rowOff>114300</xdr:rowOff>
    </xdr:from>
    <xdr:to>
      <xdr:col>4</xdr:col>
      <xdr:colOff>198120</xdr:colOff>
      <xdr:row>84</xdr:row>
      <xdr:rowOff>175260</xdr:rowOff>
    </xdr:to>
    <xdr:sp macro="" textlink="">
      <xdr:nvSpPr>
        <xdr:cNvPr id="29" name="CuadroTexto 28"/>
        <xdr:cNvSpPr txBox="1"/>
      </xdr:nvSpPr>
      <xdr:spPr>
        <a:xfrm>
          <a:off x="2080260" y="19431000"/>
          <a:ext cx="731520" cy="2438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000" b="1">
              <a:solidFill>
                <a:srgbClr val="FF0000"/>
              </a:solidFill>
            </a:rPr>
            <a:t>62.02 l/s</a:t>
          </a:r>
        </a:p>
      </xdr:txBody>
    </xdr:sp>
    <xdr:clientData/>
  </xdr:twoCellAnchor>
  <xdr:twoCellAnchor>
    <xdr:from>
      <xdr:col>5</xdr:col>
      <xdr:colOff>708660</xdr:colOff>
      <xdr:row>83</xdr:row>
      <xdr:rowOff>7620</xdr:rowOff>
    </xdr:from>
    <xdr:to>
      <xdr:col>6</xdr:col>
      <xdr:colOff>647700</xdr:colOff>
      <xdr:row>84</xdr:row>
      <xdr:rowOff>68580</xdr:rowOff>
    </xdr:to>
    <xdr:sp macro="" textlink="">
      <xdr:nvSpPr>
        <xdr:cNvPr id="30" name="CuadroTexto 29"/>
        <xdr:cNvSpPr txBox="1"/>
      </xdr:nvSpPr>
      <xdr:spPr>
        <a:xfrm>
          <a:off x="4114800" y="19324320"/>
          <a:ext cx="731520" cy="2438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000" b="1">
              <a:solidFill>
                <a:srgbClr val="FF0000"/>
              </a:solidFill>
            </a:rPr>
            <a:t>22.02 l/s</a:t>
          </a:r>
        </a:p>
      </xdr:txBody>
    </xdr:sp>
    <xdr:clientData/>
  </xdr:twoCellAnchor>
  <xdr:twoCellAnchor>
    <xdr:from>
      <xdr:col>6</xdr:col>
      <xdr:colOff>137160</xdr:colOff>
      <xdr:row>78</xdr:row>
      <xdr:rowOff>121920</xdr:rowOff>
    </xdr:from>
    <xdr:to>
      <xdr:col>7</xdr:col>
      <xdr:colOff>76200</xdr:colOff>
      <xdr:row>80</xdr:row>
      <xdr:rowOff>0</xdr:rowOff>
    </xdr:to>
    <xdr:sp macro="" textlink="">
      <xdr:nvSpPr>
        <xdr:cNvPr id="31" name="CuadroTexto 30"/>
        <xdr:cNvSpPr txBox="1"/>
      </xdr:nvSpPr>
      <xdr:spPr>
        <a:xfrm>
          <a:off x="4335780" y="18524220"/>
          <a:ext cx="731520" cy="2438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000" b="1">
              <a:solidFill>
                <a:srgbClr val="FF0000"/>
              </a:solidFill>
            </a:rPr>
            <a:t>12.02 l/s</a:t>
          </a:r>
        </a:p>
      </xdr:txBody>
    </xdr:sp>
    <xdr:clientData/>
  </xdr:twoCellAnchor>
  <xdr:twoCellAnchor>
    <xdr:from>
      <xdr:col>4</xdr:col>
      <xdr:colOff>84667</xdr:colOff>
      <xdr:row>7</xdr:row>
      <xdr:rowOff>1</xdr:rowOff>
    </xdr:from>
    <xdr:to>
      <xdr:col>4</xdr:col>
      <xdr:colOff>279400</xdr:colOff>
      <xdr:row>9</xdr:row>
      <xdr:rowOff>8467</xdr:rowOff>
    </xdr:to>
    <xdr:sp macro="" textlink="">
      <xdr:nvSpPr>
        <xdr:cNvPr id="4" name="Flecha curvada hacia la izquierda 3"/>
        <xdr:cNvSpPr/>
      </xdr:nvSpPr>
      <xdr:spPr>
        <a:xfrm>
          <a:off x="2709334" y="1413934"/>
          <a:ext cx="194733" cy="381000"/>
        </a:xfrm>
        <a:prstGeom prst="curvedLef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>
            <a:solidFill>
              <a:schemeClr val="tx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</xdr:colOff>
      <xdr:row>0</xdr:row>
      <xdr:rowOff>114300</xdr:rowOff>
    </xdr:from>
    <xdr:to>
      <xdr:col>13</xdr:col>
      <xdr:colOff>372499</xdr:colOff>
      <xdr:row>23</xdr:row>
      <xdr:rowOff>35959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77740" y="114300"/>
          <a:ext cx="5896999" cy="41278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view="pageBreakPreview" topLeftCell="A46" zoomScale="120" zoomScaleNormal="100" zoomScaleSheetLayoutView="120" workbookViewId="0">
      <selection activeCell="F63" sqref="F63"/>
    </sheetView>
  </sheetViews>
  <sheetFormatPr baseColWidth="10" defaultRowHeight="14.4" x14ac:dyDescent="0.3"/>
  <cols>
    <col min="1" max="1" width="14" bestFit="1" customWidth="1"/>
  </cols>
  <sheetData>
    <row r="1" spans="1:11" ht="21" x14ac:dyDescent="0.4">
      <c r="A1" s="18" t="s">
        <v>19</v>
      </c>
      <c r="B1" s="18"/>
      <c r="C1" s="18"/>
      <c r="D1" s="18"/>
      <c r="E1" s="18"/>
      <c r="F1" s="18"/>
      <c r="G1" s="18"/>
      <c r="H1" s="18"/>
      <c r="I1" s="18"/>
      <c r="J1" s="17"/>
      <c r="K1" s="17"/>
    </row>
    <row r="3" spans="1:11" x14ac:dyDescent="0.3">
      <c r="A3" t="s">
        <v>20</v>
      </c>
    </row>
    <row r="4" spans="1:11" x14ac:dyDescent="0.3">
      <c r="A4" t="s">
        <v>21</v>
      </c>
    </row>
    <row r="5" spans="1:11" x14ac:dyDescent="0.3">
      <c r="A5" t="s">
        <v>22</v>
      </c>
    </row>
    <row r="6" spans="1:11" x14ac:dyDescent="0.3">
      <c r="A6" t="s">
        <v>23</v>
      </c>
    </row>
    <row r="8" spans="1:11" x14ac:dyDescent="0.3">
      <c r="A8" t="s">
        <v>24</v>
      </c>
    </row>
    <row r="10" spans="1:11" x14ac:dyDescent="0.3">
      <c r="A10" s="4" t="s">
        <v>27</v>
      </c>
      <c r="B10" s="3"/>
      <c r="C10" s="3"/>
      <c r="D10" s="3"/>
      <c r="E10" s="3"/>
    </row>
    <row r="11" spans="1:11" x14ac:dyDescent="0.3">
      <c r="A11" s="5" t="s">
        <v>25</v>
      </c>
      <c r="B11" s="3"/>
      <c r="C11" s="3"/>
      <c r="D11" s="3"/>
      <c r="E11" s="3"/>
    </row>
    <row r="12" spans="1:11" x14ac:dyDescent="0.3">
      <c r="A12" s="4" t="s">
        <v>28</v>
      </c>
      <c r="B12" s="3"/>
      <c r="C12" s="3"/>
      <c r="D12" s="3"/>
      <c r="E12" s="3"/>
    </row>
    <row r="13" spans="1:11" x14ac:dyDescent="0.3">
      <c r="A13" s="5" t="s">
        <v>26</v>
      </c>
      <c r="B13" s="3"/>
      <c r="C13" s="3"/>
      <c r="D13" s="3"/>
      <c r="E13" s="3"/>
    </row>
    <row r="14" spans="1:11" x14ac:dyDescent="0.3">
      <c r="A14" s="4" t="s">
        <v>29</v>
      </c>
      <c r="B14" s="3"/>
      <c r="C14" s="3"/>
      <c r="D14" s="3"/>
      <c r="E14" s="3"/>
    </row>
    <row r="16" spans="1:11" x14ac:dyDescent="0.3">
      <c r="A16" t="s">
        <v>30</v>
      </c>
    </row>
    <row r="17" spans="1:16" x14ac:dyDescent="0.3">
      <c r="A17" t="s">
        <v>31</v>
      </c>
    </row>
    <row r="20" spans="1:16" x14ac:dyDescent="0.3">
      <c r="P20" t="s">
        <v>33</v>
      </c>
    </row>
    <row r="38" spans="1:1" x14ac:dyDescent="0.3">
      <c r="A38" t="s">
        <v>32</v>
      </c>
    </row>
    <row r="39" spans="1:1" x14ac:dyDescent="0.3">
      <c r="A39" t="s">
        <v>34</v>
      </c>
    </row>
    <row r="41" spans="1:1" x14ac:dyDescent="0.3">
      <c r="A41" t="s">
        <v>35</v>
      </c>
    </row>
    <row r="42" spans="1:1" x14ac:dyDescent="0.3">
      <c r="A42" t="s">
        <v>36</v>
      </c>
    </row>
    <row r="47" spans="1:1" x14ac:dyDescent="0.3">
      <c r="A47" t="s">
        <v>37</v>
      </c>
    </row>
    <row r="48" spans="1:1" x14ac:dyDescent="0.3">
      <c r="A48" t="s">
        <v>38</v>
      </c>
    </row>
    <row r="53" spans="1:1" x14ac:dyDescent="0.3">
      <c r="A53" t="s">
        <v>39</v>
      </c>
    </row>
    <row r="55" spans="1:1" x14ac:dyDescent="0.3">
      <c r="A55" t="s">
        <v>40</v>
      </c>
    </row>
    <row r="60" spans="1:1" x14ac:dyDescent="0.3">
      <c r="A60" t="s">
        <v>41</v>
      </c>
    </row>
    <row r="65" spans="1:1" x14ac:dyDescent="0.3">
      <c r="A65" t="s">
        <v>42</v>
      </c>
    </row>
    <row r="66" spans="1:1" x14ac:dyDescent="0.3">
      <c r="A66" t="s">
        <v>43</v>
      </c>
    </row>
    <row r="67" spans="1:1" x14ac:dyDescent="0.3">
      <c r="A67" t="s">
        <v>44</v>
      </c>
    </row>
  </sheetData>
  <mergeCells count="1">
    <mergeCell ref="A1:I1"/>
  </mergeCells>
  <pageMargins left="0.7" right="0.7" top="0.75" bottom="0.75" header="0.3" footer="0.3"/>
  <pageSetup paperSize="9" scale="68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view="pageBreakPreview" zoomScale="90" zoomScaleNormal="100" zoomScaleSheetLayoutView="90" workbookViewId="0">
      <selection activeCell="H80" sqref="H80"/>
    </sheetView>
  </sheetViews>
  <sheetFormatPr baseColWidth="10" defaultRowHeight="14.4" x14ac:dyDescent="0.3"/>
  <cols>
    <col min="2" max="2" width="3.44140625" customWidth="1"/>
    <col min="13" max="13" width="12" bestFit="1" customWidth="1"/>
  </cols>
  <sheetData>
    <row r="1" spans="1:13" ht="23.4" x14ac:dyDescent="0.45">
      <c r="A1" s="19" t="s">
        <v>49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14.4" customHeight="1" x14ac:dyDescent="0.4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4.4" customHeight="1" x14ac:dyDescent="0.45">
      <c r="A3" s="2"/>
      <c r="B3" s="2"/>
      <c r="C3" s="2"/>
      <c r="D3" s="2"/>
      <c r="E3" s="2"/>
      <c r="F3" s="2"/>
      <c r="G3" s="2"/>
      <c r="H3" s="20" t="s">
        <v>45</v>
      </c>
      <c r="I3" s="20"/>
      <c r="J3" s="20"/>
      <c r="K3" s="20"/>
      <c r="L3" s="20"/>
      <c r="M3" s="20"/>
    </row>
    <row r="4" spans="1:13" ht="14.4" customHeight="1" x14ac:dyDescent="0.45">
      <c r="A4" s="2"/>
      <c r="B4" s="2"/>
      <c r="C4" s="2"/>
      <c r="D4" s="2"/>
      <c r="E4" s="2"/>
      <c r="F4" s="2"/>
      <c r="G4" s="2"/>
      <c r="H4" s="20"/>
      <c r="I4" s="20"/>
      <c r="J4" s="20"/>
      <c r="K4" s="20"/>
      <c r="L4" s="20"/>
      <c r="M4" s="20"/>
    </row>
    <row r="5" spans="1:13" ht="14.4" customHeight="1" x14ac:dyDescent="0.45">
      <c r="A5" s="2"/>
      <c r="B5" s="2"/>
      <c r="C5" s="2"/>
      <c r="D5" s="2"/>
      <c r="E5" s="2"/>
      <c r="F5" s="2"/>
      <c r="G5" s="2"/>
      <c r="H5" s="20"/>
      <c r="I5" s="20"/>
      <c r="J5" s="20"/>
      <c r="K5" s="20"/>
      <c r="L5" s="20"/>
      <c r="M5" s="20"/>
    </row>
    <row r="6" spans="1:13" ht="14.4" customHeight="1" x14ac:dyDescent="0.45">
      <c r="A6" s="2"/>
      <c r="B6" s="2"/>
      <c r="C6" s="2"/>
      <c r="D6" s="2"/>
      <c r="E6" s="2"/>
      <c r="F6" s="2"/>
      <c r="G6" s="2"/>
      <c r="H6" s="20"/>
      <c r="I6" s="20"/>
      <c r="J6" s="20"/>
      <c r="K6" s="20"/>
      <c r="L6" s="20"/>
      <c r="M6" s="20"/>
    </row>
    <row r="7" spans="1:13" ht="14.4" customHeight="1" x14ac:dyDescent="0.45">
      <c r="A7" s="2"/>
      <c r="B7" s="2"/>
      <c r="C7" s="2"/>
      <c r="D7" s="2"/>
      <c r="E7" s="2"/>
      <c r="F7" s="2"/>
      <c r="G7" s="2"/>
      <c r="H7" s="20"/>
      <c r="I7" s="20"/>
      <c r="J7" s="20"/>
      <c r="K7" s="20"/>
      <c r="L7" s="20"/>
      <c r="M7" s="20"/>
    </row>
    <row r="8" spans="1:13" ht="14.4" customHeight="1" x14ac:dyDescent="0.45">
      <c r="A8" s="2"/>
      <c r="B8" s="2"/>
      <c r="C8" s="2"/>
      <c r="D8" s="2"/>
      <c r="E8" s="2"/>
      <c r="F8" s="2"/>
      <c r="G8" s="2"/>
      <c r="H8" s="20"/>
      <c r="I8" s="20"/>
      <c r="J8" s="20"/>
      <c r="K8" s="20"/>
      <c r="L8" s="20"/>
      <c r="M8" s="20"/>
    </row>
    <row r="9" spans="1:13" ht="14.4" customHeight="1" x14ac:dyDescent="0.45">
      <c r="A9" s="2"/>
      <c r="B9" s="2"/>
      <c r="C9" s="2"/>
      <c r="D9" s="2"/>
      <c r="E9" s="2"/>
      <c r="F9" s="2"/>
      <c r="G9" s="2"/>
      <c r="H9" s="20"/>
      <c r="I9" s="20"/>
      <c r="J9" s="20"/>
      <c r="K9" s="20"/>
      <c r="L9" s="20"/>
      <c r="M9" s="20"/>
    </row>
    <row r="10" spans="1:13" ht="14.4" customHeight="1" x14ac:dyDescent="0.45">
      <c r="A10" s="2"/>
      <c r="B10" s="2"/>
      <c r="C10" s="2"/>
      <c r="D10" s="2"/>
      <c r="E10" s="2"/>
      <c r="F10" s="2"/>
      <c r="G10" s="2"/>
      <c r="H10" s="20"/>
      <c r="I10" s="20"/>
      <c r="J10" s="20"/>
      <c r="K10" s="20"/>
      <c r="L10" s="20"/>
      <c r="M10" s="20"/>
    </row>
    <row r="11" spans="1:13" ht="14.4" customHeight="1" x14ac:dyDescent="0.4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ht="14.4" customHeight="1" x14ac:dyDescent="0.45">
      <c r="A12" s="2"/>
      <c r="B12" s="2"/>
      <c r="C12" s="2"/>
      <c r="D12" s="2"/>
      <c r="E12" s="2"/>
      <c r="F12" s="2"/>
      <c r="G12" s="2"/>
      <c r="H12" s="14"/>
      <c r="I12" s="15" t="s">
        <v>48</v>
      </c>
      <c r="J12" s="2"/>
      <c r="K12" s="2"/>
      <c r="L12" s="2"/>
      <c r="M12" s="2"/>
    </row>
    <row r="13" spans="1:13" ht="14.4" customHeight="1" x14ac:dyDescent="0.4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ht="14.4" customHeight="1" x14ac:dyDescent="0.4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6" spans="1:13" ht="43.2" x14ac:dyDescent="0.3">
      <c r="A16" s="9" t="s">
        <v>0</v>
      </c>
      <c r="B16" s="9"/>
      <c r="C16" s="10" t="s">
        <v>1</v>
      </c>
      <c r="D16" s="9" t="s">
        <v>2</v>
      </c>
      <c r="E16" s="9" t="s">
        <v>47</v>
      </c>
      <c r="F16" s="9" t="s">
        <v>3</v>
      </c>
      <c r="G16" s="9" t="s">
        <v>4</v>
      </c>
      <c r="H16" s="9" t="s">
        <v>5</v>
      </c>
      <c r="I16" s="9" t="s">
        <v>6</v>
      </c>
      <c r="J16" s="9" t="s">
        <v>7</v>
      </c>
      <c r="K16" s="9" t="s">
        <v>8</v>
      </c>
      <c r="L16" s="9" t="s">
        <v>9</v>
      </c>
      <c r="M16" s="9" t="s">
        <v>10</v>
      </c>
    </row>
    <row r="17" spans="1:13" x14ac:dyDescent="0.3">
      <c r="A17" s="7" t="s">
        <v>11</v>
      </c>
      <c r="B17" s="7">
        <f>IF(A17="-",-1,1)</f>
        <v>1</v>
      </c>
      <c r="C17" s="6" t="s">
        <v>12</v>
      </c>
      <c r="D17" s="6">
        <v>315</v>
      </c>
      <c r="E17" s="6">
        <v>16</v>
      </c>
      <c r="F17" s="6">
        <f>INDEX('Gama PVCO'!$A$2:$E$17,MATCH(D17,'Gama PVCO'!$A$2:$A$17,0),MATCH(E17,'Gama PVCO'!$B$1:$E$1,0)+1)</f>
        <v>298</v>
      </c>
      <c r="G17" s="6">
        <f>PI()*(F17/1000)^2/4</f>
        <v>6.9746498502346987E-2</v>
      </c>
      <c r="H17" s="6">
        <v>720</v>
      </c>
      <c r="I17" s="6">
        <v>130</v>
      </c>
      <c r="J17" s="6">
        <f>I17/1000/G17</f>
        <v>1.8638928518486912</v>
      </c>
      <c r="K17" s="6">
        <f>(J17/(0.36*140*(F17/1000)^0.63))^(1/0.54)*1000</f>
        <v>9.1526054388337172</v>
      </c>
      <c r="L17" s="6">
        <f>K17*H17/1000*B17</f>
        <v>6.5898759159602758</v>
      </c>
      <c r="M17" s="6">
        <f>ABS(L17/I17)</f>
        <v>5.0691353199694429E-2</v>
      </c>
    </row>
    <row r="18" spans="1:13" x14ac:dyDescent="0.3">
      <c r="A18" s="7" t="s">
        <v>13</v>
      </c>
      <c r="B18" s="7">
        <f t="shared" ref="B18:B20" si="0">IF(A18="-",-1,1)</f>
        <v>-1</v>
      </c>
      <c r="C18" s="6" t="s">
        <v>14</v>
      </c>
      <c r="D18" s="6">
        <v>250</v>
      </c>
      <c r="E18" s="6">
        <v>16</v>
      </c>
      <c r="F18" s="6">
        <f>INDEX('Gama PVCO'!$A$2:$E$17,MATCH(D18,'Gama PVCO'!$A$2:$A$17,0),MATCH(E18,'Gama PVCO'!$B$1:$E$1,0)+1)</f>
        <v>236.4</v>
      </c>
      <c r="G18" s="6">
        <f>PI()*(F18/1000)^2/4</f>
        <v>4.3891944945539857E-2</v>
      </c>
      <c r="H18" s="6">
        <v>250</v>
      </c>
      <c r="I18" s="6">
        <v>80</v>
      </c>
      <c r="J18" s="6">
        <f>I18/1000/G18</f>
        <v>1.822657895412523</v>
      </c>
      <c r="K18" s="6">
        <f>(J18/(0.36*140*(F18/1000)^0.63))^(1/0.54)*1000</f>
        <v>11.504898982838837</v>
      </c>
      <c r="L18" s="6">
        <f>K18*H18/1000*B18</f>
        <v>-2.8762247457097092</v>
      </c>
      <c r="M18" s="6">
        <f>ABS(L18/I18)</f>
        <v>3.5952809321371362E-2</v>
      </c>
    </row>
    <row r="19" spans="1:13" x14ac:dyDescent="0.3">
      <c r="A19" s="7" t="s">
        <v>13</v>
      </c>
      <c r="B19" s="7">
        <f t="shared" si="0"/>
        <v>-1</v>
      </c>
      <c r="C19" s="6" t="s">
        <v>15</v>
      </c>
      <c r="D19" s="6">
        <v>200</v>
      </c>
      <c r="E19" s="6">
        <v>16</v>
      </c>
      <c r="F19" s="6">
        <f>INDEX('Gama PVCO'!$A$2:$E$17,MATCH(D19,'Gama PVCO'!$A$2:$A$17,0),MATCH(E19,'Gama PVCO'!$B$1:$E$1,0)+1)</f>
        <v>189.2</v>
      </c>
      <c r="G19" s="6">
        <f>PI()*(F19/1000)^2/4</f>
        <v>2.8114615311799627E-2</v>
      </c>
      <c r="H19" s="6">
        <v>290</v>
      </c>
      <c r="I19" s="6">
        <v>30</v>
      </c>
      <c r="J19" s="6">
        <f>I19/1000/G19</f>
        <v>1.06706066105799</v>
      </c>
      <c r="K19" s="6">
        <f>(J19/(0.36*140*(F19/1000)^0.63))^(1/0.54)*1000</f>
        <v>5.5353479432403905</v>
      </c>
      <c r="L19" s="6">
        <f>K19*H19/1000*B19</f>
        <v>-1.6052509035397131</v>
      </c>
      <c r="M19" s="6">
        <f>ABS(L19/I19)</f>
        <v>5.3508363451323773E-2</v>
      </c>
    </row>
    <row r="20" spans="1:13" x14ac:dyDescent="0.3">
      <c r="A20" s="7" t="s">
        <v>13</v>
      </c>
      <c r="B20" s="7">
        <f t="shared" si="0"/>
        <v>-1</v>
      </c>
      <c r="C20" s="6" t="s">
        <v>16</v>
      </c>
      <c r="D20" s="6">
        <v>160</v>
      </c>
      <c r="E20" s="6">
        <v>16</v>
      </c>
      <c r="F20" s="6">
        <f>INDEX('Gama PVCO'!$A$2:$E$17,MATCH(D20,'Gama PVCO'!$A$2:$A$17,0),MATCH(E20,'Gama PVCO'!$B$1:$E$1,0)+1)</f>
        <v>151.4</v>
      </c>
      <c r="G20" s="6">
        <f>PI()*(F20/1000)^2/4</f>
        <v>1.8002865285469776E-2</v>
      </c>
      <c r="H20" s="6">
        <v>680</v>
      </c>
      <c r="I20" s="6">
        <v>40</v>
      </c>
      <c r="J20" s="6">
        <f>I20/1000/G20</f>
        <v>2.2218685395754334</v>
      </c>
      <c r="K20" s="6">
        <f>(J20/(0.36*140*(F20/1000)^0.63))^(1/0.54)*1000</f>
        <v>27.921690389842368</v>
      </c>
      <c r="L20" s="6">
        <f>K20*H20/1000*B20</f>
        <v>-18.98674946509281</v>
      </c>
      <c r="M20" s="6">
        <f>ABS(L20/I20)</f>
        <v>0.47466873662732023</v>
      </c>
    </row>
    <row r="21" spans="1:13" x14ac:dyDescent="0.3">
      <c r="L21" s="8">
        <f>SUM(L17:L20)</f>
        <v>-16.878349198381958</v>
      </c>
      <c r="M21" s="8">
        <f>SUM(M17:M20)</f>
        <v>0.61482126259970982</v>
      </c>
    </row>
    <row r="23" spans="1:13" x14ac:dyDescent="0.3">
      <c r="G23" s="1" t="str">
        <f>IF(ABS(L21)&lt;0.001,"Cumple 2da Condicción","No cumple 2da Condición")</f>
        <v>No cumple 2da Condición</v>
      </c>
    </row>
    <row r="25" spans="1:13" x14ac:dyDescent="0.3">
      <c r="C25" s="11" t="s">
        <v>17</v>
      </c>
      <c r="D25" s="12">
        <f>-L21/(1.851*M21)</f>
        <v>14.831144648423047</v>
      </c>
      <c r="E25" s="12" t="s">
        <v>18</v>
      </c>
      <c r="G25" s="1" t="str">
        <f>IF(ABS(D25)&lt;0.001,"Cumple 1ra Condición","No cumple 1era Condición")</f>
        <v>No cumple 1era Condición</v>
      </c>
    </row>
    <row r="29" spans="1:13" ht="43.2" x14ac:dyDescent="0.3">
      <c r="A29" s="9" t="s">
        <v>0</v>
      </c>
      <c r="B29" s="9"/>
      <c r="C29" s="10" t="s">
        <v>1</v>
      </c>
      <c r="D29" s="9" t="s">
        <v>2</v>
      </c>
      <c r="E29" s="9" t="s">
        <v>47</v>
      </c>
      <c r="F29" s="9" t="s">
        <v>3</v>
      </c>
      <c r="G29" s="9" t="s">
        <v>4</v>
      </c>
      <c r="H29" s="9" t="s">
        <v>5</v>
      </c>
      <c r="I29" s="9" t="s">
        <v>6</v>
      </c>
      <c r="J29" s="9" t="s">
        <v>7</v>
      </c>
      <c r="K29" s="9" t="s">
        <v>8</v>
      </c>
      <c r="L29" s="9" t="s">
        <v>9</v>
      </c>
      <c r="M29" s="9" t="s">
        <v>10</v>
      </c>
    </row>
    <row r="30" spans="1:13" x14ac:dyDescent="0.3">
      <c r="A30" s="7" t="s">
        <v>11</v>
      </c>
      <c r="B30" s="7">
        <f>IF(A30="-",-1,1)</f>
        <v>1</v>
      </c>
      <c r="C30" s="6" t="s">
        <v>12</v>
      </c>
      <c r="D30" s="6">
        <v>315</v>
      </c>
      <c r="E30" s="6">
        <v>16</v>
      </c>
      <c r="F30" s="6">
        <f>INDEX('Gama PVCO'!$A$2:$E$17,MATCH(D30,'Gama PVCO'!$A$2:$A$17,0),MATCH(E30,'Gama PVCO'!$B$1:$E$1,0)+1)</f>
        <v>298</v>
      </c>
      <c r="G30" s="6">
        <f>PI()*(F30/1000)^2/4</f>
        <v>6.9746498502346987E-2</v>
      </c>
      <c r="H30" s="6">
        <v>720</v>
      </c>
      <c r="I30" s="6">
        <f>I17+B30*$D$25</f>
        <v>144.83114464842305</v>
      </c>
      <c r="J30" s="6">
        <f>I30/1000/G30</f>
        <v>2.0765364248866121</v>
      </c>
      <c r="K30" s="6">
        <f>(J30/(0.36*140*(F30/1000)^0.63))^(1/0.54)*1000</f>
        <v>11.179723353852296</v>
      </c>
      <c r="L30" s="6">
        <f>K30*H30/1000*B30</f>
        <v>8.0494008147736533</v>
      </c>
      <c r="M30" s="6">
        <f>ABS(L30/I30)</f>
        <v>5.5577830544069354E-2</v>
      </c>
    </row>
    <row r="31" spans="1:13" x14ac:dyDescent="0.3">
      <c r="A31" s="7" t="s">
        <v>13</v>
      </c>
      <c r="B31" s="7">
        <f t="shared" ref="B31:B33" si="1">IF(A31="-",-1,1)</f>
        <v>-1</v>
      </c>
      <c r="C31" s="6" t="s">
        <v>14</v>
      </c>
      <c r="D31" s="6">
        <v>250</v>
      </c>
      <c r="E31" s="6">
        <v>16</v>
      </c>
      <c r="F31" s="6">
        <f>INDEX('Gama PVCO'!$A$2:$E$17,MATCH(D31,'Gama PVCO'!$A$2:$A$17,0),MATCH(E31,'Gama PVCO'!$B$1:$E$1,0)+1)</f>
        <v>236.4</v>
      </c>
      <c r="G31" s="6">
        <f>PI()*(F31/1000)^2/4</f>
        <v>4.3891944945539857E-2</v>
      </c>
      <c r="H31" s="6">
        <v>250</v>
      </c>
      <c r="I31" s="6">
        <f>I18+B31*$D$25</f>
        <v>65.168855351576951</v>
      </c>
      <c r="J31" s="6">
        <f>I31/1000/G31</f>
        <v>1.4847566092693547</v>
      </c>
      <c r="K31" s="6">
        <f>(J31/(0.36*140*(F31/1000)^0.63))^(1/0.54)*1000</f>
        <v>7.8700156973804303</v>
      </c>
      <c r="L31" s="6">
        <f>K31*H31/1000*B31</f>
        <v>-1.9675039243451076</v>
      </c>
      <c r="M31" s="6">
        <f>ABS(L31/I31)</f>
        <v>3.0190862087889934E-2</v>
      </c>
    </row>
    <row r="32" spans="1:13" x14ac:dyDescent="0.3">
      <c r="A32" s="7" t="s">
        <v>13</v>
      </c>
      <c r="B32" s="7">
        <f t="shared" si="1"/>
        <v>-1</v>
      </c>
      <c r="C32" s="6" t="s">
        <v>15</v>
      </c>
      <c r="D32" s="6">
        <v>200</v>
      </c>
      <c r="E32" s="6">
        <v>16</v>
      </c>
      <c r="F32" s="6">
        <f>INDEX('Gama PVCO'!$A$2:$E$17,MATCH(D32,'Gama PVCO'!$A$2:$A$17,0),MATCH(E32,'Gama PVCO'!$B$1:$E$1,0)+1)</f>
        <v>189.2</v>
      </c>
      <c r="G32" s="6">
        <f>PI()*(F32/1000)^2/4</f>
        <v>2.8114615311799627E-2</v>
      </c>
      <c r="H32" s="6">
        <v>290</v>
      </c>
      <c r="I32" s="6">
        <f>I19+B32*$D$25</f>
        <v>15.168855351576953</v>
      </c>
      <c r="J32" s="6">
        <f>I32/1000/G32</f>
        <v>0.53953629396489111</v>
      </c>
      <c r="K32" s="6">
        <f>(J32/(0.36*140*(F32/1000)^0.63))^(1/0.54)*1000</f>
        <v>1.5656145265688892</v>
      </c>
      <c r="L32" s="6">
        <f>K32*H32/1000*B32</f>
        <v>-0.4540282127049779</v>
      </c>
      <c r="M32" s="6">
        <f>ABS(L32/I32)</f>
        <v>2.9931606715319962E-2</v>
      </c>
    </row>
    <row r="33" spans="1:13" x14ac:dyDescent="0.3">
      <c r="A33" s="7" t="s">
        <v>13</v>
      </c>
      <c r="B33" s="7">
        <f t="shared" si="1"/>
        <v>-1</v>
      </c>
      <c r="C33" s="6" t="s">
        <v>16</v>
      </c>
      <c r="D33" s="6">
        <v>160</v>
      </c>
      <c r="E33" s="6">
        <v>16</v>
      </c>
      <c r="F33" s="6">
        <f>INDEX('Gama PVCO'!$A$2:$E$17,MATCH(D33,'Gama PVCO'!$A$2:$A$17,0),MATCH(E33,'Gama PVCO'!$B$1:$E$1,0)+1)</f>
        <v>151.4</v>
      </c>
      <c r="G33" s="6">
        <f>PI()*(F33/1000)^2/4</f>
        <v>1.8002865285469776E-2</v>
      </c>
      <c r="H33" s="6">
        <v>680</v>
      </c>
      <c r="I33" s="6">
        <f>I20+B33*$D$25</f>
        <v>25.168855351576951</v>
      </c>
      <c r="J33" s="6">
        <f>I33/1000/G33</f>
        <v>1.3980471970698403</v>
      </c>
      <c r="K33" s="6">
        <f>(J33/(0.36*140*(F33/1000)^0.63))^(1/0.54)*1000</f>
        <v>11.840104812028519</v>
      </c>
      <c r="L33" s="6">
        <f>K33*H33/1000*B33</f>
        <v>-8.0512712721793935</v>
      </c>
      <c r="M33" s="6">
        <f>ABS(L33/I33)</f>
        <v>0.31989024370450531</v>
      </c>
    </row>
    <row r="34" spans="1:13" x14ac:dyDescent="0.3">
      <c r="L34" s="8">
        <f>SUM(L30:L33)</f>
        <v>-2.4234025944558262</v>
      </c>
      <c r="M34" s="8">
        <f>SUM(M30:M33)</f>
        <v>0.43559054305178457</v>
      </c>
    </row>
    <row r="36" spans="1:13" x14ac:dyDescent="0.3">
      <c r="G36" s="1" t="str">
        <f>IF(ABS(L34)&lt;0.001,"Cumple 2da Condicción","No cumple 2da Condición")</f>
        <v>No cumple 2da Condición</v>
      </c>
    </row>
    <row r="38" spans="1:13" x14ac:dyDescent="0.3">
      <c r="C38" s="11" t="s">
        <v>17</v>
      </c>
      <c r="D38" s="12">
        <f>-L34/(1.851*M34)</f>
        <v>3.0056659221136308</v>
      </c>
      <c r="E38" s="12" t="s">
        <v>18</v>
      </c>
      <c r="G38" s="1" t="str">
        <f>IF(ABS(D38)&lt;0.001,"Cumple 1ra Condición","No cumple 1era Condición")</f>
        <v>No cumple 1era Condición</v>
      </c>
    </row>
    <row r="40" spans="1:13" ht="43.2" x14ac:dyDescent="0.3">
      <c r="A40" s="9" t="s">
        <v>0</v>
      </c>
      <c r="B40" s="9"/>
      <c r="C40" s="10" t="s">
        <v>1</v>
      </c>
      <c r="D40" s="9" t="s">
        <v>2</v>
      </c>
      <c r="E40" s="9" t="s">
        <v>47</v>
      </c>
      <c r="F40" s="9" t="s">
        <v>3</v>
      </c>
      <c r="G40" s="9" t="s">
        <v>4</v>
      </c>
      <c r="H40" s="9" t="s">
        <v>5</v>
      </c>
      <c r="I40" s="9" t="s">
        <v>6</v>
      </c>
      <c r="J40" s="9" t="s">
        <v>7</v>
      </c>
      <c r="K40" s="9" t="s">
        <v>8</v>
      </c>
      <c r="L40" s="9" t="s">
        <v>9</v>
      </c>
      <c r="M40" s="9" t="s">
        <v>10</v>
      </c>
    </row>
    <row r="41" spans="1:13" x14ac:dyDescent="0.3">
      <c r="A41" s="7" t="s">
        <v>11</v>
      </c>
      <c r="B41" s="7">
        <f>IF(A41="-",-1,1)</f>
        <v>1</v>
      </c>
      <c r="C41" s="6" t="s">
        <v>12</v>
      </c>
      <c r="D41" s="6">
        <v>315</v>
      </c>
      <c r="E41" s="6">
        <v>16</v>
      </c>
      <c r="F41" s="6">
        <f>INDEX('Gama PVCO'!$A$2:$E$17,MATCH(D41,'Gama PVCO'!$A$2:$A$17,0),MATCH(E41,'Gama PVCO'!$B$1:$E$1,0)+1)</f>
        <v>298</v>
      </c>
      <c r="G41" s="6">
        <f>PI()*(F41/1000)^2/4</f>
        <v>6.9746498502346987E-2</v>
      </c>
      <c r="H41" s="6">
        <v>720</v>
      </c>
      <c r="I41" s="6">
        <f>I30+B41*$D$38</f>
        <v>147.83681057053667</v>
      </c>
      <c r="J41" s="6">
        <f>I41/1000/G41</f>
        <v>2.1196305727887101</v>
      </c>
      <c r="K41" s="6">
        <f>(J41/(0.36*140*(F41/1000)^0.63))^(1/0.54)*1000</f>
        <v>11.613168468683824</v>
      </c>
      <c r="L41" s="6">
        <f>K41*H41/1000*B41</f>
        <v>8.3614812974523538</v>
      </c>
      <c r="M41" s="6">
        <f>ABS(L41/I41)</f>
        <v>5.6558858819961352E-2</v>
      </c>
    </row>
    <row r="42" spans="1:13" x14ac:dyDescent="0.3">
      <c r="A42" s="7" t="s">
        <v>13</v>
      </c>
      <c r="B42" s="7">
        <f t="shared" ref="B42:B44" si="2">IF(A42="-",-1,1)</f>
        <v>-1</v>
      </c>
      <c r="C42" s="6" t="s">
        <v>14</v>
      </c>
      <c r="D42" s="6">
        <v>250</v>
      </c>
      <c r="E42" s="6">
        <v>16</v>
      </c>
      <c r="F42" s="6">
        <f>INDEX('Gama PVCO'!$A$2:$E$17,MATCH(D42,'Gama PVCO'!$A$2:$A$17,0),MATCH(E42,'Gama PVCO'!$B$1:$E$1,0)+1)</f>
        <v>236.4</v>
      </c>
      <c r="G42" s="6">
        <f>PI()*(F42/1000)^2/4</f>
        <v>4.3891944945539857E-2</v>
      </c>
      <c r="H42" s="6">
        <v>250</v>
      </c>
      <c r="I42" s="6">
        <f>I31+B42*$D$38</f>
        <v>62.163189429463323</v>
      </c>
      <c r="J42" s="6">
        <f>I42/1000/G42</f>
        <v>1.4162778502204452</v>
      </c>
      <c r="K42" s="6">
        <f>(J42/(0.36*140*(F42/1000)^0.63))^(1/0.54)*1000</f>
        <v>7.2110753806035808</v>
      </c>
      <c r="L42" s="6">
        <f>K42*H42/1000*B42</f>
        <v>-1.8027688451508952</v>
      </c>
      <c r="M42" s="6">
        <f>ABS(L42/I42)</f>
        <v>2.9000584778496607E-2</v>
      </c>
    </row>
    <row r="43" spans="1:13" x14ac:dyDescent="0.3">
      <c r="A43" s="7" t="s">
        <v>13</v>
      </c>
      <c r="B43" s="7">
        <f t="shared" si="2"/>
        <v>-1</v>
      </c>
      <c r="C43" s="6" t="s">
        <v>15</v>
      </c>
      <c r="D43" s="6">
        <v>200</v>
      </c>
      <c r="E43" s="6">
        <v>16</v>
      </c>
      <c r="F43" s="6">
        <f>INDEX('Gama PVCO'!$A$2:$E$17,MATCH(D43,'Gama PVCO'!$A$2:$A$17,0),MATCH(E43,'Gama PVCO'!$B$1:$E$1,0)+1)</f>
        <v>189.2</v>
      </c>
      <c r="G43" s="6">
        <f>PI()*(F43/1000)^2/4</f>
        <v>2.8114615311799627E-2</v>
      </c>
      <c r="H43" s="6">
        <v>290</v>
      </c>
      <c r="I43" s="6">
        <f>I32+B43*$D$38</f>
        <v>12.163189429463323</v>
      </c>
      <c r="J43" s="6">
        <f>I43/1000/G43</f>
        <v>0.43262869843922297</v>
      </c>
      <c r="K43" s="6">
        <f>(J43/(0.36*140*(F43/1000)^0.63))^(1/0.54)*1000</f>
        <v>1.0401174001511304</v>
      </c>
      <c r="L43" s="6">
        <f>K43*H43/1000*B43</f>
        <v>-0.30163404604382782</v>
      </c>
      <c r="M43" s="6">
        <f>ABS(L43/I43)</f>
        <v>2.4798926942070722E-2</v>
      </c>
    </row>
    <row r="44" spans="1:13" x14ac:dyDescent="0.3">
      <c r="A44" s="7" t="s">
        <v>13</v>
      </c>
      <c r="B44" s="7">
        <f t="shared" si="2"/>
        <v>-1</v>
      </c>
      <c r="C44" s="6" t="s">
        <v>16</v>
      </c>
      <c r="D44" s="6">
        <v>160</v>
      </c>
      <c r="E44" s="6">
        <v>16</v>
      </c>
      <c r="F44" s="6">
        <f>INDEX('Gama PVCO'!$A$2:$E$17,MATCH(D44,'Gama PVCO'!$A$2:$A$17,0),MATCH(E44,'Gama PVCO'!$B$1:$E$1,0)+1)</f>
        <v>151.4</v>
      </c>
      <c r="G44" s="6">
        <f>PI()*(F44/1000)^2/4</f>
        <v>1.8002865285469776E-2</v>
      </c>
      <c r="H44" s="6">
        <v>680</v>
      </c>
      <c r="I44" s="6">
        <f>I33+B44*$D$38</f>
        <v>22.163189429463319</v>
      </c>
      <c r="J44" s="6">
        <f>I44/1000/G44</f>
        <v>1.2310923332493837</v>
      </c>
      <c r="K44" s="6">
        <f>(J44/(0.36*140*(F44/1000)^0.63))^(1/0.54)*1000</f>
        <v>9.355683794731922</v>
      </c>
      <c r="L44" s="6">
        <f>K44*H44/1000*B44</f>
        <v>-6.3618649804177068</v>
      </c>
      <c r="M44" s="6">
        <f>ABS(L44/I44)</f>
        <v>0.28704645604663587</v>
      </c>
    </row>
    <row r="45" spans="1:13" x14ac:dyDescent="0.3">
      <c r="L45" s="8">
        <f>SUM(L41:L44)</f>
        <v>-0.10478657416007664</v>
      </c>
      <c r="M45" s="8">
        <f>SUM(M41:M44)</f>
        <v>0.39740482658716458</v>
      </c>
    </row>
    <row r="47" spans="1:13" x14ac:dyDescent="0.3">
      <c r="G47" s="1" t="str">
        <f>IF(ABS(L45)&lt;0.001,"Cumple 2da Condicción","No cumple 2da Condición")</f>
        <v>No cumple 2da Condición</v>
      </c>
    </row>
    <row r="49" spans="1:13" x14ac:dyDescent="0.3">
      <c r="C49" s="11" t="s">
        <v>17</v>
      </c>
      <c r="D49" s="12">
        <f>-L45/(1.851*M45)</f>
        <v>0.14245119138705134</v>
      </c>
      <c r="E49" s="12" t="s">
        <v>18</v>
      </c>
      <c r="G49" s="1" t="str">
        <f>IF(ABS(D49)&lt;0.001,"Cumple 1ra Condición","No cumple 1era Condición")</f>
        <v>No cumple 1era Condición</v>
      </c>
    </row>
    <row r="51" spans="1:13" ht="43.2" x14ac:dyDescent="0.3">
      <c r="A51" s="9" t="s">
        <v>0</v>
      </c>
      <c r="B51" s="9"/>
      <c r="C51" s="10" t="s">
        <v>1</v>
      </c>
      <c r="D51" s="9" t="s">
        <v>2</v>
      </c>
      <c r="E51" s="9" t="s">
        <v>47</v>
      </c>
      <c r="F51" s="9" t="s">
        <v>3</v>
      </c>
      <c r="G51" s="9" t="s">
        <v>4</v>
      </c>
      <c r="H51" s="9" t="s">
        <v>5</v>
      </c>
      <c r="I51" s="9" t="s">
        <v>6</v>
      </c>
      <c r="J51" s="9" t="s">
        <v>7</v>
      </c>
      <c r="K51" s="9" t="s">
        <v>8</v>
      </c>
      <c r="L51" s="9" t="s">
        <v>9</v>
      </c>
      <c r="M51" s="9" t="s">
        <v>10</v>
      </c>
    </row>
    <row r="52" spans="1:13" x14ac:dyDescent="0.3">
      <c r="A52" s="7" t="s">
        <v>11</v>
      </c>
      <c r="B52" s="7">
        <f>IF(A52="-",-1,1)</f>
        <v>1</v>
      </c>
      <c r="C52" s="6" t="s">
        <v>12</v>
      </c>
      <c r="D52" s="6">
        <v>315</v>
      </c>
      <c r="E52" s="6">
        <v>16</v>
      </c>
      <c r="F52" s="6">
        <f>INDEX('Gama PVCO'!$A$2:$E$17,MATCH(D52,'Gama PVCO'!$A$2:$A$17,0),MATCH(E52,'Gama PVCO'!$B$1:$E$1,0)+1)</f>
        <v>298</v>
      </c>
      <c r="G52" s="6">
        <f>PI()*(F52/1000)^2/4</f>
        <v>6.9746498502346987E-2</v>
      </c>
      <c r="H52" s="6">
        <v>720</v>
      </c>
      <c r="I52" s="6">
        <f>I41+B52*$D$49</f>
        <v>147.97926176192371</v>
      </c>
      <c r="J52" s="6">
        <f>I52/1000/G52</f>
        <v>2.1216729863068924</v>
      </c>
      <c r="K52" s="6">
        <f>(J52/(0.36*140*(F52/1000)^0.63))^(1/0.54)*1000</f>
        <v>11.633899392771271</v>
      </c>
      <c r="L52" s="6">
        <f>K52*H52/1000*B52</f>
        <v>8.3764075627953147</v>
      </c>
      <c r="M52" s="6">
        <f>ABS(L52/I52)</f>
        <v>5.6605280111963863E-2</v>
      </c>
    </row>
    <row r="53" spans="1:13" x14ac:dyDescent="0.3">
      <c r="A53" s="7" t="s">
        <v>13</v>
      </c>
      <c r="B53" s="7">
        <f t="shared" ref="B53:B55" si="3">IF(A53="-",-1,1)</f>
        <v>-1</v>
      </c>
      <c r="C53" s="6" t="s">
        <v>14</v>
      </c>
      <c r="D53" s="6">
        <v>250</v>
      </c>
      <c r="E53" s="6">
        <v>16</v>
      </c>
      <c r="F53" s="6">
        <f>INDEX('Gama PVCO'!$A$2:$E$17,MATCH(D53,'Gama PVCO'!$A$2:$A$17,0),MATCH(E53,'Gama PVCO'!$B$1:$E$1,0)+1)</f>
        <v>236.4</v>
      </c>
      <c r="G53" s="6">
        <f>PI()*(F53/1000)^2/4</f>
        <v>4.3891944945539857E-2</v>
      </c>
      <c r="H53" s="6">
        <v>250</v>
      </c>
      <c r="I53" s="6">
        <f>I42+B53*$D$49</f>
        <v>62.02073823807627</v>
      </c>
      <c r="J53" s="6">
        <f>I53/1000/G53</f>
        <v>1.4130323528617885</v>
      </c>
      <c r="K53" s="6">
        <f>(J53/(0.36*140*(F53/1000)^0.63))^(1/0.54)*1000</f>
        <v>7.1805040086195113</v>
      </c>
      <c r="L53" s="6">
        <f>K53*H53/1000*B53</f>
        <v>-1.7951260021548778</v>
      </c>
      <c r="M53" s="6">
        <f>ABS(L53/I53)</f>
        <v>2.8943963795851752E-2</v>
      </c>
    </row>
    <row r="54" spans="1:13" x14ac:dyDescent="0.3">
      <c r="A54" s="7" t="s">
        <v>13</v>
      </c>
      <c r="B54" s="7">
        <f t="shared" si="3"/>
        <v>-1</v>
      </c>
      <c r="C54" s="6" t="s">
        <v>15</v>
      </c>
      <c r="D54" s="6">
        <v>200</v>
      </c>
      <c r="E54" s="6">
        <v>16</v>
      </c>
      <c r="F54" s="6">
        <f>INDEX('Gama PVCO'!$A$2:$E$17,MATCH(D54,'Gama PVCO'!$A$2:$A$17,0),MATCH(E54,'Gama PVCO'!$B$1:$E$1,0)+1)</f>
        <v>189.2</v>
      </c>
      <c r="G54" s="6">
        <f>PI()*(F54/1000)^2/4</f>
        <v>2.8114615311799627E-2</v>
      </c>
      <c r="H54" s="6">
        <v>290</v>
      </c>
      <c r="I54" s="6">
        <f>I43+B54*$D$49</f>
        <v>12.020738238076271</v>
      </c>
      <c r="J54" s="6">
        <f>I54/1000/G54</f>
        <v>0.42756189635755754</v>
      </c>
      <c r="K54" s="6">
        <f>(J54/(0.36*140*(F54/1000)^0.63))^(1/0.54)*1000</f>
        <v>1.0176716491602806</v>
      </c>
      <c r="L54" s="6">
        <f>K54*H54/1000*B54</f>
        <v>-0.29512477825648137</v>
      </c>
      <c r="M54" s="6">
        <f>ABS(L54/I54)</f>
        <v>2.455130229203888E-2</v>
      </c>
    </row>
    <row r="55" spans="1:13" x14ac:dyDescent="0.3">
      <c r="A55" s="7" t="s">
        <v>13</v>
      </c>
      <c r="B55" s="7">
        <f t="shared" si="3"/>
        <v>-1</v>
      </c>
      <c r="C55" s="6" t="s">
        <v>16</v>
      </c>
      <c r="D55" s="6">
        <v>160</v>
      </c>
      <c r="E55" s="6">
        <v>16</v>
      </c>
      <c r="F55" s="6">
        <f>INDEX('Gama PVCO'!$A$2:$E$17,MATCH(D55,'Gama PVCO'!$A$2:$A$17,0),MATCH(E55,'Gama PVCO'!$B$1:$E$1,0)+1)</f>
        <v>151.4</v>
      </c>
      <c r="G55" s="6">
        <f>PI()*(F55/1000)^2/4</f>
        <v>1.8002865285469776E-2</v>
      </c>
      <c r="H55" s="6">
        <v>680</v>
      </c>
      <c r="I55" s="6">
        <f>I44+B55*$D$49</f>
        <v>22.02073823807627</v>
      </c>
      <c r="J55" s="6">
        <f>I55/1000/G55</f>
        <v>1.2231796377351856</v>
      </c>
      <c r="K55" s="6">
        <f>(J55/(0.36*140*(F55/1000)^0.63))^(1/0.54)*1000</f>
        <v>9.2446322320256744</v>
      </c>
      <c r="L55" s="6">
        <f>K55*H55/1000*B55</f>
        <v>-6.286349917777458</v>
      </c>
      <c r="M55" s="6">
        <f>ABS(L55/I55)</f>
        <v>0.28547407674587721</v>
      </c>
    </row>
    <row r="56" spans="1:13" x14ac:dyDescent="0.3">
      <c r="L56" s="8">
        <f>SUM(L52:L55)</f>
        <v>-1.931353935020752E-4</v>
      </c>
      <c r="M56" s="8">
        <f>SUM(M52:M55)</f>
        <v>0.3955746229457317</v>
      </c>
    </row>
    <row r="58" spans="1:13" x14ac:dyDescent="0.3">
      <c r="G58" s="1" t="str">
        <f>IF(ABS(L56)&lt;0.001,"Cumple 2da Condicción","No cumple 2da Condición")</f>
        <v>Cumple 2da Condicción</v>
      </c>
    </row>
    <row r="60" spans="1:13" x14ac:dyDescent="0.3">
      <c r="C60" s="11" t="s">
        <v>17</v>
      </c>
      <c r="D60" s="12">
        <f>-L56/(1.851*M56)</f>
        <v>2.6377098870611744E-4</v>
      </c>
      <c r="E60" s="12" t="s">
        <v>18</v>
      </c>
      <c r="G60" s="1" t="str">
        <f>IF(ABS(D60)&lt;0.001,"Cumple 1ra Condición","No cumple 1era Condición")</f>
        <v>Cumple 1ra Condición</v>
      </c>
    </row>
    <row r="62" spans="1:13" ht="43.2" x14ac:dyDescent="0.3">
      <c r="A62" s="9" t="s">
        <v>0</v>
      </c>
      <c r="B62" s="9"/>
      <c r="C62" s="10" t="s">
        <v>1</v>
      </c>
      <c r="D62" s="9" t="s">
        <v>2</v>
      </c>
      <c r="E62" s="9" t="s">
        <v>47</v>
      </c>
      <c r="F62" s="9" t="s">
        <v>3</v>
      </c>
      <c r="G62" s="9" t="s">
        <v>4</v>
      </c>
      <c r="H62" s="9" t="s">
        <v>5</v>
      </c>
      <c r="I62" s="9" t="s">
        <v>6</v>
      </c>
      <c r="J62" s="9" t="s">
        <v>7</v>
      </c>
      <c r="K62" s="9" t="s">
        <v>8</v>
      </c>
      <c r="L62" s="9" t="s">
        <v>9</v>
      </c>
      <c r="M62" s="9" t="s">
        <v>10</v>
      </c>
    </row>
    <row r="63" spans="1:13" x14ac:dyDescent="0.3">
      <c r="A63" s="7" t="s">
        <v>11</v>
      </c>
      <c r="B63" s="7">
        <f>IF(A63="-",-1,1)</f>
        <v>1</v>
      </c>
      <c r="C63" s="6" t="s">
        <v>12</v>
      </c>
      <c r="D63" s="6">
        <v>315</v>
      </c>
      <c r="E63" s="6">
        <v>16</v>
      </c>
      <c r="F63" s="6">
        <f>INDEX('Gama PVCO'!$A$2:$E$17,MATCH(D63,'Gama PVCO'!$A$2:$A$17,0),MATCH(E63,'Gama PVCO'!$B$1:$E$1,0)+1)</f>
        <v>298</v>
      </c>
      <c r="G63" s="6">
        <f>PI()*(F63/1000)^2/4</f>
        <v>6.9746498502346987E-2</v>
      </c>
      <c r="H63" s="6">
        <v>720</v>
      </c>
      <c r="I63" s="16">
        <f>I52+B63*$D$60</f>
        <v>147.97952553291242</v>
      </c>
      <c r="J63" s="6">
        <f>I63/1000/G63</f>
        <v>2.1216767681596642</v>
      </c>
      <c r="K63" s="6">
        <f>(J63/(0.36*140*(F63/1000)^0.63))^(1/0.54)*1000</f>
        <v>11.633937795142764</v>
      </c>
      <c r="L63" s="6">
        <f>K63*H63/1000*B63</f>
        <v>8.3764352125027894</v>
      </c>
      <c r="M63" s="6">
        <f>ABS(L63/I63)</f>
        <v>5.660536606221088E-2</v>
      </c>
    </row>
    <row r="64" spans="1:13" x14ac:dyDescent="0.3">
      <c r="A64" s="7" t="s">
        <v>13</v>
      </c>
      <c r="B64" s="7">
        <f t="shared" ref="B64:B66" si="4">IF(A64="-",-1,1)</f>
        <v>-1</v>
      </c>
      <c r="C64" s="6" t="s">
        <v>14</v>
      </c>
      <c r="D64" s="6">
        <v>250</v>
      </c>
      <c r="E64" s="6">
        <v>16</v>
      </c>
      <c r="F64" s="6">
        <f>INDEX('Gama PVCO'!$A$2:$E$17,MATCH(D64,'Gama PVCO'!$A$2:$A$17,0),MATCH(E64,'Gama PVCO'!$B$1:$E$1,0)+1)</f>
        <v>236.4</v>
      </c>
      <c r="G64" s="6">
        <f>PI()*(F64/1000)^2/4</f>
        <v>4.3891944945539857E-2</v>
      </c>
      <c r="H64" s="6">
        <v>250</v>
      </c>
      <c r="I64" s="16">
        <f>I53+B64*$D$60</f>
        <v>62.02047446708756</v>
      </c>
      <c r="J64" s="6">
        <f>I64/1000/G64</f>
        <v>1.4130263433083492</v>
      </c>
      <c r="K64" s="6">
        <f>(J64/(0.36*140*(F64/1000)^0.63))^(1/0.54)*1000</f>
        <v>7.180447456292713</v>
      </c>
      <c r="L64" s="6">
        <f>K64*H64/1000*B64</f>
        <v>-1.7951118640731782</v>
      </c>
      <c r="M64" s="6">
        <f>ABS(L64/I64)</f>
        <v>2.8943858935258408E-2</v>
      </c>
    </row>
    <row r="65" spans="1:13" x14ac:dyDescent="0.3">
      <c r="A65" s="7" t="s">
        <v>13</v>
      </c>
      <c r="B65" s="7">
        <f t="shared" si="4"/>
        <v>-1</v>
      </c>
      <c r="C65" s="6" t="s">
        <v>15</v>
      </c>
      <c r="D65" s="6">
        <v>200</v>
      </c>
      <c r="E65" s="6">
        <v>16</v>
      </c>
      <c r="F65" s="6">
        <f>INDEX('Gama PVCO'!$A$2:$E$17,MATCH(D65,'Gama PVCO'!$A$2:$A$17,0),MATCH(E65,'Gama PVCO'!$B$1:$E$1,0)+1)</f>
        <v>189.2</v>
      </c>
      <c r="G65" s="6">
        <f>PI()*(F65/1000)^2/4</f>
        <v>2.8114615311799627E-2</v>
      </c>
      <c r="H65" s="6">
        <v>290</v>
      </c>
      <c r="I65" s="16">
        <f>I54+B65*$D$60</f>
        <v>12.020474467087565</v>
      </c>
      <c r="J65" s="6">
        <f>I65/1000/G65</f>
        <v>0.42755251436937158</v>
      </c>
      <c r="K65" s="6">
        <f>(J65/(0.36*140*(F65/1000)^0.63))^(1/0.54)*1000</f>
        <v>1.0176302962818966</v>
      </c>
      <c r="L65" s="6">
        <f>K65*H65/1000*B65</f>
        <v>-0.29511278592175</v>
      </c>
      <c r="M65" s="6">
        <f>ABS(L65/I65)</f>
        <v>2.4550843373926549E-2</v>
      </c>
    </row>
    <row r="66" spans="1:13" x14ac:dyDescent="0.3">
      <c r="A66" s="7" t="s">
        <v>13</v>
      </c>
      <c r="B66" s="7">
        <f t="shared" si="4"/>
        <v>-1</v>
      </c>
      <c r="C66" s="6" t="s">
        <v>16</v>
      </c>
      <c r="D66" s="6">
        <v>160</v>
      </c>
      <c r="E66" s="6">
        <v>16</v>
      </c>
      <c r="F66" s="6">
        <f>INDEX('Gama PVCO'!$A$2:$E$17,MATCH(D66,'Gama PVCO'!$A$2:$A$17,0),MATCH(E66,'Gama PVCO'!$B$1:$E$1,0)+1)</f>
        <v>151.4</v>
      </c>
      <c r="G66" s="6">
        <f>PI()*(F66/1000)^2/4</f>
        <v>1.8002865285469776E-2</v>
      </c>
      <c r="H66" s="6">
        <v>680</v>
      </c>
      <c r="I66" s="16">
        <f>I55+B66*$D$60</f>
        <v>22.020474467087563</v>
      </c>
      <c r="J66" s="6">
        <f>I66/1000/G66</f>
        <v>1.2231649861236491</v>
      </c>
      <c r="K66" s="6">
        <f>(J66/(0.36*140*(F66/1000)^0.63))^(1/0.54)*1000</f>
        <v>9.244427168312976</v>
      </c>
      <c r="L66" s="6">
        <f>K66*H66/1000*B66</f>
        <v>-6.2862104744528233</v>
      </c>
      <c r="M66" s="6">
        <f>ABS(L66/I66)</f>
        <v>0.28547116384110499</v>
      </c>
    </row>
    <row r="67" spans="1:13" x14ac:dyDescent="0.3">
      <c r="L67" s="8">
        <f>SUM(L63:L66)</f>
        <v>8.8055037927858848E-8</v>
      </c>
      <c r="M67" s="8">
        <f>SUM(M63:M66)</f>
        <v>0.39557123221250079</v>
      </c>
    </row>
    <row r="69" spans="1:13" x14ac:dyDescent="0.3">
      <c r="G69" s="1" t="str">
        <f>IF(ABS(L67)&lt;0.001,"Cumple 2da Condicción","No cumple 2da Condición")</f>
        <v>Cumple 2da Condicción</v>
      </c>
    </row>
    <row r="71" spans="1:13" x14ac:dyDescent="0.3">
      <c r="C71" s="11" t="s">
        <v>17</v>
      </c>
      <c r="D71" s="12">
        <f>-L67/(1.851*M67)</f>
        <v>-1.2026052337663647E-7</v>
      </c>
      <c r="E71" s="12" t="s">
        <v>18</v>
      </c>
      <c r="G71" s="1" t="str">
        <f>IF(ABS(D71)&lt;0.001,"Cumple 1ra Condición","No cumple 1era Condición")</f>
        <v>Cumple 1ra Condición</v>
      </c>
    </row>
  </sheetData>
  <mergeCells count="2">
    <mergeCell ref="A1:M1"/>
    <mergeCell ref="H3:M10"/>
  </mergeCells>
  <pageMargins left="0.7" right="0.7" top="0.75" bottom="0.75" header="0.3" footer="0.3"/>
  <pageSetup paperSize="9" scale="52" orientation="portrait" horizontalDpi="4294967294" verticalDpi="0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view="pageBreakPreview" zoomScale="90" zoomScaleNormal="100" zoomScaleSheetLayoutView="90" workbookViewId="0">
      <selection activeCell="Q16" sqref="Q16"/>
    </sheetView>
  </sheetViews>
  <sheetFormatPr baseColWidth="10" defaultRowHeight="14.4" x14ac:dyDescent="0.3"/>
  <sheetData>
    <row r="1" spans="1:5" x14ac:dyDescent="0.3">
      <c r="A1" s="10" t="s">
        <v>46</v>
      </c>
      <c r="B1" s="10">
        <v>12.5</v>
      </c>
      <c r="C1" s="10">
        <v>16</v>
      </c>
      <c r="D1" s="10">
        <v>20</v>
      </c>
      <c r="E1" s="10">
        <v>25</v>
      </c>
    </row>
    <row r="2" spans="1:5" x14ac:dyDescent="0.3">
      <c r="A2" s="10">
        <v>90</v>
      </c>
      <c r="B2" s="13"/>
      <c r="C2" s="13">
        <v>84</v>
      </c>
      <c r="D2" s="13">
        <v>84</v>
      </c>
      <c r="E2" s="13">
        <v>82.2</v>
      </c>
    </row>
    <row r="3" spans="1:5" x14ac:dyDescent="0.3">
      <c r="A3" s="10">
        <v>110</v>
      </c>
      <c r="B3" s="13">
        <v>104.4</v>
      </c>
      <c r="C3" s="13">
        <v>104</v>
      </c>
      <c r="D3" s="13">
        <v>103.2</v>
      </c>
      <c r="E3" s="13">
        <v>101.4</v>
      </c>
    </row>
    <row r="4" spans="1:5" x14ac:dyDescent="0.3">
      <c r="A4" s="10">
        <v>125</v>
      </c>
      <c r="B4" s="13">
        <v>118.8</v>
      </c>
      <c r="C4" s="13">
        <v>1178</v>
      </c>
      <c r="D4" s="13">
        <v>117</v>
      </c>
      <c r="E4" s="13">
        <v>115.2</v>
      </c>
    </row>
    <row r="5" spans="1:5" x14ac:dyDescent="0.3">
      <c r="A5" s="10">
        <v>140</v>
      </c>
      <c r="B5" s="13">
        <v>133</v>
      </c>
      <c r="C5" s="13">
        <v>132.4</v>
      </c>
      <c r="D5" s="13">
        <v>131.19999999999999</v>
      </c>
      <c r="E5" s="13">
        <v>129.19999999999999</v>
      </c>
    </row>
    <row r="6" spans="1:5" x14ac:dyDescent="0.3">
      <c r="A6" s="10">
        <v>160</v>
      </c>
      <c r="B6" s="13">
        <v>152</v>
      </c>
      <c r="C6" s="13">
        <v>151.4</v>
      </c>
      <c r="D6" s="13">
        <v>150</v>
      </c>
      <c r="E6" s="13">
        <v>147.6</v>
      </c>
    </row>
    <row r="7" spans="1:5" x14ac:dyDescent="0.3">
      <c r="A7" s="10">
        <v>200</v>
      </c>
      <c r="B7" s="13">
        <v>190</v>
      </c>
      <c r="C7" s="13">
        <v>189.2</v>
      </c>
      <c r="D7" s="13">
        <v>187.4</v>
      </c>
      <c r="E7" s="13">
        <v>184.4</v>
      </c>
    </row>
    <row r="8" spans="1:5" x14ac:dyDescent="0.3">
      <c r="A8" s="10">
        <v>225</v>
      </c>
      <c r="B8" s="13">
        <v>213.6</v>
      </c>
      <c r="C8" s="13">
        <v>212.8</v>
      </c>
      <c r="D8" s="13">
        <v>210.8</v>
      </c>
      <c r="E8" s="13">
        <v>207.4</v>
      </c>
    </row>
    <row r="9" spans="1:5" x14ac:dyDescent="0.3">
      <c r="A9" s="10">
        <v>250</v>
      </c>
      <c r="B9" s="13">
        <v>237.4</v>
      </c>
      <c r="C9" s="13">
        <v>236.4</v>
      </c>
      <c r="D9" s="13">
        <v>234.2</v>
      </c>
      <c r="E9" s="13">
        <v>230.6</v>
      </c>
    </row>
    <row r="10" spans="1:5" x14ac:dyDescent="0.3">
      <c r="A10" s="10">
        <v>315</v>
      </c>
      <c r="B10" s="13">
        <v>299.2</v>
      </c>
      <c r="C10" s="13">
        <v>298</v>
      </c>
      <c r="D10" s="13">
        <v>295.2</v>
      </c>
      <c r="E10" s="13">
        <v>290.60000000000002</v>
      </c>
    </row>
    <row r="11" spans="1:5" x14ac:dyDescent="0.3">
      <c r="A11" s="10">
        <v>355</v>
      </c>
      <c r="B11" s="13">
        <v>337.4</v>
      </c>
      <c r="C11" s="13">
        <v>336</v>
      </c>
      <c r="D11" s="13">
        <v>332.4</v>
      </c>
      <c r="E11" s="13">
        <v>327.2</v>
      </c>
    </row>
    <row r="12" spans="1:5" x14ac:dyDescent="0.3">
      <c r="A12" s="10">
        <v>400</v>
      </c>
      <c r="B12" s="13">
        <v>379.8</v>
      </c>
      <c r="C12" s="13">
        <v>378.4</v>
      </c>
      <c r="D12" s="13">
        <v>374.8</v>
      </c>
      <c r="E12" s="13">
        <v>369</v>
      </c>
    </row>
    <row r="13" spans="1:5" x14ac:dyDescent="0.3">
      <c r="A13" s="10">
        <v>450</v>
      </c>
      <c r="B13" s="13">
        <v>427.6</v>
      </c>
      <c r="C13" s="13">
        <v>426</v>
      </c>
      <c r="D13" s="13">
        <v>421.4</v>
      </c>
      <c r="E13" s="13">
        <v>415</v>
      </c>
    </row>
    <row r="14" spans="1:5" x14ac:dyDescent="0.3">
      <c r="A14" s="10">
        <v>500</v>
      </c>
      <c r="B14" s="13">
        <v>474.6</v>
      </c>
      <c r="C14" s="13">
        <v>472.8</v>
      </c>
      <c r="D14" s="13">
        <v>468.6</v>
      </c>
      <c r="E14" s="13">
        <v>461.2</v>
      </c>
    </row>
    <row r="15" spans="1:5" x14ac:dyDescent="0.3">
      <c r="A15" s="10">
        <v>630</v>
      </c>
      <c r="B15" s="13">
        <v>597.79999999999995</v>
      </c>
      <c r="C15" s="13">
        <v>595.79999999999995</v>
      </c>
      <c r="D15" s="13">
        <v>590.4</v>
      </c>
      <c r="E15" s="13">
        <v>581</v>
      </c>
    </row>
    <row r="16" spans="1:5" x14ac:dyDescent="0.3">
      <c r="A16" s="10">
        <v>710</v>
      </c>
      <c r="B16" s="13">
        <v>674.8</v>
      </c>
      <c r="C16" s="13">
        <v>671.4</v>
      </c>
      <c r="D16" s="13">
        <v>665.6</v>
      </c>
      <c r="E16" s="13">
        <v>654.6</v>
      </c>
    </row>
    <row r="17" spans="1:5" x14ac:dyDescent="0.3">
      <c r="A17" s="10">
        <v>800</v>
      </c>
      <c r="B17" s="13">
        <v>760.4</v>
      </c>
      <c r="C17" s="13">
        <v>757.8</v>
      </c>
      <c r="D17" s="13">
        <v>750.4</v>
      </c>
      <c r="E17" s="13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Teoría</vt:lpstr>
      <vt:lpstr>Caso</vt:lpstr>
      <vt:lpstr>Gama PVCO</vt:lpstr>
      <vt:lpstr>Caso!Área_de_impresión</vt:lpstr>
      <vt:lpstr>Teoría!Área_de_impresión</vt:lpstr>
      <vt:lpstr>gama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JOSE</dc:creator>
  <cp:lastModifiedBy>JUAN JOSE</cp:lastModifiedBy>
  <dcterms:created xsi:type="dcterms:W3CDTF">2021-03-09T15:30:31Z</dcterms:created>
  <dcterms:modified xsi:type="dcterms:W3CDTF">2021-04-06T02:09:18Z</dcterms:modified>
</cp:coreProperties>
</file>